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2284" i="1" l="1"/>
  <c r="B2284" i="1"/>
  <c r="A2284" i="1"/>
  <c r="C2189" i="1"/>
  <c r="B2189" i="1"/>
  <c r="A2189" i="1"/>
  <c r="C2178" i="1"/>
  <c r="B2178" i="1"/>
  <c r="A2178" i="1"/>
  <c r="C2158" i="1"/>
  <c r="B2158" i="1"/>
  <c r="A2158" i="1"/>
  <c r="C2139" i="1"/>
  <c r="B2139" i="1"/>
  <c r="A2139" i="1"/>
  <c r="C2119" i="1"/>
  <c r="B2119" i="1"/>
  <c r="A2119" i="1"/>
  <c r="C2110" i="1"/>
  <c r="B2110" i="1"/>
  <c r="A2110" i="1"/>
  <c r="C2094" i="1"/>
  <c r="B2094" i="1"/>
  <c r="A2094" i="1"/>
  <c r="C2086" i="1"/>
  <c r="B2086" i="1"/>
  <c r="A2086" i="1"/>
  <c r="C2085" i="1"/>
  <c r="B2085" i="1"/>
  <c r="A2085" i="1"/>
  <c r="C2084" i="1"/>
  <c r="B2084" i="1"/>
  <c r="A2084" i="1"/>
  <c r="C2077" i="1"/>
  <c r="B2077" i="1"/>
  <c r="A2077" i="1"/>
  <c r="C2072" i="1"/>
  <c r="B2072" i="1"/>
  <c r="A2072" i="1"/>
  <c r="C2067" i="1"/>
  <c r="B2067" i="1"/>
  <c r="A2067" i="1"/>
  <c r="C2066" i="1"/>
  <c r="B2066" i="1"/>
  <c r="A2066" i="1"/>
  <c r="C2065" i="1"/>
  <c r="B2065" i="1"/>
  <c r="A2065" i="1"/>
  <c r="C2064" i="1"/>
  <c r="B2064" i="1"/>
  <c r="A2064" i="1"/>
  <c r="C2063" i="1"/>
  <c r="B2063" i="1"/>
  <c r="A2063" i="1"/>
  <c r="C2062" i="1"/>
  <c r="B2062" i="1"/>
  <c r="A2062" i="1"/>
  <c r="C2039" i="1"/>
  <c r="B2039" i="1"/>
  <c r="A2039" i="1"/>
  <c r="C2029" i="1"/>
  <c r="B2029" i="1"/>
  <c r="A2029" i="1"/>
  <c r="C2019" i="1"/>
  <c r="B2019" i="1"/>
  <c r="A2019" i="1"/>
  <c r="C2018" i="1"/>
  <c r="B2018" i="1"/>
  <c r="A2018" i="1"/>
  <c r="C2017" i="1"/>
  <c r="B2017" i="1"/>
  <c r="A2017" i="1"/>
  <c r="C2010" i="1"/>
  <c r="B2010" i="1"/>
  <c r="A2010" i="1"/>
  <c r="C1999" i="1"/>
  <c r="B1999" i="1"/>
  <c r="A1999" i="1"/>
  <c r="A1996" i="1"/>
  <c r="A1995" i="1"/>
  <c r="C1994" i="1"/>
  <c r="B1994" i="1"/>
  <c r="A1994" i="1"/>
  <c r="C1993" i="1"/>
  <c r="B1993" i="1"/>
  <c r="A1993" i="1"/>
  <c r="C1926" i="1"/>
  <c r="B1926" i="1"/>
  <c r="A1926" i="1"/>
  <c r="C1925" i="1"/>
  <c r="B1925" i="1"/>
  <c r="A1925" i="1"/>
  <c r="C1924" i="1"/>
  <c r="B1924" i="1"/>
  <c r="A1924" i="1"/>
  <c r="C1904" i="1"/>
  <c r="B1904" i="1"/>
  <c r="A1904" i="1"/>
  <c r="C1903" i="1"/>
  <c r="B1903" i="1"/>
  <c r="A1903" i="1"/>
  <c r="C1898" i="1"/>
  <c r="B1898" i="1"/>
  <c r="A1898" i="1"/>
  <c r="C1864" i="1"/>
  <c r="B1864" i="1"/>
  <c r="A1864" i="1"/>
  <c r="C1863" i="1"/>
  <c r="B1863" i="1"/>
  <c r="A1863" i="1"/>
  <c r="C1862" i="1"/>
  <c r="B1862" i="1"/>
  <c r="A1862" i="1"/>
  <c r="C1856" i="1"/>
  <c r="B1856" i="1"/>
  <c r="A1856" i="1"/>
  <c r="C1855" i="1"/>
  <c r="B1855" i="1"/>
  <c r="A1855" i="1"/>
  <c r="C1848" i="1"/>
  <c r="B1848" i="1"/>
  <c r="A1848" i="1"/>
  <c r="C1765" i="1"/>
  <c r="B1765" i="1"/>
  <c r="A1765" i="1"/>
  <c r="C1704" i="1"/>
  <c r="B1704" i="1"/>
  <c r="A1704" i="1"/>
  <c r="C1703" i="1"/>
  <c r="B1703" i="1"/>
  <c r="A1703" i="1"/>
  <c r="C1687" i="1"/>
  <c r="B1687" i="1"/>
  <c r="A1687" i="1"/>
  <c r="C1686" i="1"/>
  <c r="B1686" i="1"/>
  <c r="A1686" i="1"/>
  <c r="C1685" i="1"/>
  <c r="B1685" i="1"/>
  <c r="A1685" i="1"/>
  <c r="C1678" i="1"/>
  <c r="B1678" i="1"/>
  <c r="A1678" i="1"/>
  <c r="C1672" i="1"/>
  <c r="B1672" i="1"/>
  <c r="A1672" i="1"/>
  <c r="C1671" i="1"/>
  <c r="B1671" i="1"/>
  <c r="A1671" i="1"/>
  <c r="C1670" i="1"/>
  <c r="B1670" i="1"/>
  <c r="A1670" i="1"/>
  <c r="C1669" i="1"/>
  <c r="B1669" i="1"/>
  <c r="A1669" i="1"/>
  <c r="C1668" i="1"/>
  <c r="B1668" i="1"/>
  <c r="A1668" i="1"/>
  <c r="C1667" i="1"/>
  <c r="B1667" i="1"/>
  <c r="A1667" i="1"/>
  <c r="C1666" i="1"/>
  <c r="B1666" i="1"/>
  <c r="A1666" i="1"/>
  <c r="C1661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C1653" i="1"/>
  <c r="B1653" i="1"/>
  <c r="A1653" i="1"/>
  <c r="C1652" i="1"/>
  <c r="B1652" i="1"/>
  <c r="A1652" i="1"/>
  <c r="C1651" i="1"/>
  <c r="B1651" i="1"/>
  <c r="A1651" i="1"/>
  <c r="C1633" i="1"/>
  <c r="B1633" i="1"/>
  <c r="A1633" i="1"/>
  <c r="C1632" i="1"/>
  <c r="B1632" i="1"/>
  <c r="A1632" i="1"/>
  <c r="C1631" i="1"/>
  <c r="B1631" i="1"/>
  <c r="A1631" i="1"/>
  <c r="C1630" i="1"/>
  <c r="B1630" i="1"/>
  <c r="A1630" i="1"/>
  <c r="C1629" i="1"/>
  <c r="B1629" i="1"/>
  <c r="A1629" i="1"/>
  <c r="C1620" i="1"/>
  <c r="C1619" i="1"/>
  <c r="C1618" i="1"/>
  <c r="C1604" i="1"/>
  <c r="B1604" i="1"/>
  <c r="A1604" i="1"/>
  <c r="C1603" i="1"/>
  <c r="B1603" i="1"/>
  <c r="A1603" i="1"/>
  <c r="C1602" i="1"/>
  <c r="B1602" i="1"/>
  <c r="A1602" i="1"/>
  <c r="C1601" i="1"/>
  <c r="B1601" i="1"/>
  <c r="A1601" i="1"/>
  <c r="C1600" i="1"/>
  <c r="B1600" i="1"/>
  <c r="A1600" i="1"/>
  <c r="C1599" i="1"/>
  <c r="B1599" i="1"/>
  <c r="A1599" i="1"/>
  <c r="C1579" i="1"/>
  <c r="B1579" i="1"/>
  <c r="A1579" i="1"/>
  <c r="B1561" i="1"/>
  <c r="A1561" i="1"/>
  <c r="C1484" i="1"/>
  <c r="B1484" i="1"/>
  <c r="A1484" i="1"/>
  <c r="A1474" i="1"/>
  <c r="A1473" i="1"/>
  <c r="C1472" i="1"/>
  <c r="B1472" i="1"/>
  <c r="A1472" i="1"/>
  <c r="C1399" i="1"/>
  <c r="B1399" i="1"/>
  <c r="A1399" i="1"/>
  <c r="A1398" i="1"/>
  <c r="C1380" i="1"/>
  <c r="B1380" i="1"/>
  <c r="A1380" i="1"/>
  <c r="C1323" i="1"/>
  <c r="B1323" i="1"/>
  <c r="A1323" i="1"/>
  <c r="C1322" i="1"/>
  <c r="B1322" i="1"/>
  <c r="A1322" i="1"/>
  <c r="C1316" i="1"/>
  <c r="B1316" i="1"/>
  <c r="A1316" i="1"/>
  <c r="C1315" i="1"/>
  <c r="B1315" i="1"/>
  <c r="A1315" i="1"/>
  <c r="C1312" i="1"/>
  <c r="B1312" i="1"/>
  <c r="A1312" i="1"/>
  <c r="C1311" i="1"/>
  <c r="B1311" i="1"/>
  <c r="A1311" i="1"/>
  <c r="C1247" i="1"/>
  <c r="B1247" i="1"/>
  <c r="A1247" i="1"/>
  <c r="C1246" i="1"/>
  <c r="B1246" i="1"/>
  <c r="A1246" i="1"/>
  <c r="C1245" i="1"/>
  <c r="B1245" i="1"/>
  <c r="A1245" i="1"/>
  <c r="C1244" i="1"/>
  <c r="B1244" i="1"/>
  <c r="A1244" i="1"/>
  <c r="C1243" i="1"/>
  <c r="B1243" i="1"/>
  <c r="A1243" i="1"/>
  <c r="C1090" i="1"/>
  <c r="B1090" i="1"/>
  <c r="A1090" i="1"/>
  <c r="C1069" i="1"/>
  <c r="B1069" i="1"/>
  <c r="A1069" i="1"/>
  <c r="C1017" i="1"/>
  <c r="B1017" i="1"/>
  <c r="C1015" i="1"/>
  <c r="B1015" i="1"/>
  <c r="C893" i="1"/>
  <c r="B893" i="1"/>
  <c r="A893" i="1"/>
  <c r="C887" i="1"/>
  <c r="B887" i="1"/>
  <c r="A887" i="1"/>
  <c r="C852" i="1"/>
  <c r="B852" i="1"/>
  <c r="A852" i="1"/>
  <c r="C836" i="1"/>
  <c r="B836" i="1"/>
  <c r="A836" i="1"/>
  <c r="C835" i="1"/>
  <c r="B835" i="1"/>
  <c r="A835" i="1"/>
  <c r="C832" i="1"/>
  <c r="B832" i="1"/>
  <c r="A832" i="1"/>
  <c r="C823" i="1"/>
  <c r="B823" i="1"/>
  <c r="A823" i="1"/>
  <c r="C822" i="1"/>
  <c r="B822" i="1"/>
  <c r="A822" i="1"/>
  <c r="C745" i="1"/>
  <c r="B745" i="1"/>
  <c r="A745" i="1"/>
  <c r="C744" i="1"/>
  <c r="B744" i="1"/>
  <c r="A744" i="1"/>
  <c r="C743" i="1"/>
  <c r="B743" i="1"/>
  <c r="A743" i="1"/>
  <c r="C688" i="1"/>
  <c r="B688" i="1"/>
  <c r="A688" i="1"/>
  <c r="C687" i="1"/>
  <c r="B687" i="1"/>
  <c r="A687" i="1"/>
  <c r="C582" i="1"/>
  <c r="B582" i="1"/>
  <c r="C564" i="1"/>
  <c r="B564" i="1"/>
  <c r="A564" i="1"/>
  <c r="C529" i="1"/>
  <c r="B529" i="1"/>
  <c r="A529" i="1"/>
  <c r="C486" i="1"/>
  <c r="B486" i="1"/>
  <c r="A486" i="1"/>
  <c r="C485" i="1"/>
  <c r="B485" i="1"/>
  <c r="A485" i="1"/>
  <c r="C478" i="1"/>
  <c r="B478" i="1"/>
  <c r="A478" i="1"/>
  <c r="C477" i="1"/>
  <c r="B477" i="1"/>
  <c r="A477" i="1"/>
  <c r="C465" i="1"/>
  <c r="B465" i="1"/>
  <c r="A465" i="1"/>
  <c r="C464" i="1"/>
  <c r="B464" i="1"/>
  <c r="A464" i="1"/>
  <c r="C463" i="1"/>
  <c r="B463" i="1"/>
  <c r="A463" i="1"/>
  <c r="C462" i="1"/>
  <c r="B462" i="1"/>
  <c r="A462" i="1"/>
  <c r="C461" i="1"/>
  <c r="B461" i="1"/>
  <c r="A461" i="1"/>
  <c r="C453" i="1"/>
  <c r="B453" i="1"/>
  <c r="A453" i="1"/>
  <c r="C452" i="1"/>
  <c r="B452" i="1"/>
  <c r="A452" i="1"/>
  <c r="C451" i="1"/>
  <c r="B451" i="1"/>
  <c r="A451" i="1"/>
  <c r="C450" i="1"/>
  <c r="B450" i="1"/>
  <c r="A450" i="1"/>
  <c r="C449" i="1"/>
  <c r="B449" i="1"/>
  <c r="A449" i="1"/>
  <c r="C448" i="1"/>
  <c r="B448" i="1"/>
  <c r="A448" i="1"/>
  <c r="C447" i="1"/>
  <c r="B447" i="1"/>
  <c r="A447" i="1"/>
  <c r="C446" i="1"/>
  <c r="B446" i="1"/>
  <c r="A446" i="1"/>
  <c r="C445" i="1"/>
  <c r="B445" i="1"/>
  <c r="A445" i="1"/>
  <c r="C444" i="1"/>
  <c r="B444" i="1"/>
  <c r="A444" i="1"/>
  <c r="C443" i="1"/>
  <c r="B443" i="1"/>
  <c r="A443" i="1"/>
  <c r="C442" i="1"/>
  <c r="B442" i="1"/>
  <c r="A442" i="1"/>
  <c r="C441" i="1"/>
  <c r="B441" i="1"/>
  <c r="A441" i="1"/>
  <c r="C437" i="1"/>
  <c r="B437" i="1"/>
  <c r="A437" i="1"/>
  <c r="C435" i="1"/>
  <c r="A435" i="1"/>
  <c r="C434" i="1"/>
  <c r="B434" i="1"/>
  <c r="A434" i="1"/>
  <c r="C433" i="1"/>
  <c r="B433" i="1"/>
  <c r="A433" i="1"/>
  <c r="C432" i="1"/>
  <c r="B432" i="1"/>
  <c r="A432" i="1"/>
  <c r="C431" i="1"/>
  <c r="B431" i="1"/>
  <c r="A431" i="1"/>
  <c r="C430" i="1"/>
  <c r="B430" i="1"/>
  <c r="A430" i="1"/>
  <c r="C429" i="1"/>
  <c r="B429" i="1"/>
  <c r="A429" i="1"/>
  <c r="C402" i="1"/>
  <c r="B402" i="1"/>
  <c r="A402" i="1"/>
  <c r="C401" i="1"/>
  <c r="B401" i="1"/>
  <c r="A401" i="1"/>
  <c r="C400" i="1"/>
  <c r="B400" i="1"/>
  <c r="A400" i="1"/>
  <c r="C399" i="1"/>
  <c r="B399" i="1"/>
  <c r="A399" i="1"/>
  <c r="C398" i="1"/>
  <c r="B398" i="1"/>
  <c r="A398" i="1"/>
  <c r="C366" i="1"/>
  <c r="B366" i="1"/>
  <c r="A366" i="1"/>
  <c r="C291" i="1"/>
  <c r="B291" i="1"/>
  <c r="C189" i="1"/>
  <c r="B189" i="1"/>
  <c r="A189" i="1"/>
  <c r="C188" i="1"/>
  <c r="B188" i="1"/>
  <c r="A188" i="1"/>
  <c r="C187" i="1"/>
  <c r="B187" i="1"/>
  <c r="A187" i="1"/>
  <c r="C175" i="1"/>
  <c r="B175" i="1"/>
  <c r="A175" i="1"/>
  <c r="C27" i="1"/>
  <c r="B27" i="1"/>
  <c r="A27" i="1"/>
  <c r="C26" i="1"/>
  <c r="B26" i="1"/>
  <c r="A26" i="1"/>
</calcChain>
</file>

<file path=xl/sharedStrings.xml><?xml version="1.0" encoding="utf-8"?>
<sst xmlns="http://schemas.openxmlformats.org/spreadsheetml/2006/main" count="7417" uniqueCount="3159">
  <si>
    <t>PRONTUARIO TERAPEUTICO AZIENDALE</t>
  </si>
  <si>
    <t>DATA DI INSERIMENTO</t>
  </si>
  <si>
    <t>APPARATO GASTROINTESTINALE E METABOLISMO</t>
  </si>
  <si>
    <t>A - Apparato gastrointestinale e metabolismo</t>
  </si>
  <si>
    <t>A01  Stomatologici</t>
  </si>
  <si>
    <t>A01A  Stomatologici</t>
  </si>
  <si>
    <t>A01AB    Altre sostanze per il trattamento orale locale</t>
  </si>
  <si>
    <t>ATC</t>
  </si>
  <si>
    <t>PRINCIPIO ATTIVO</t>
  </si>
  <si>
    <t>FORMA FARMACEUTICA</t>
  </si>
  <si>
    <t>CLASSE</t>
  </si>
  <si>
    <t xml:space="preserve">T conservazione </t>
  </si>
  <si>
    <t>Note AIFA</t>
  </si>
  <si>
    <t>A01AD11</t>
  </si>
  <si>
    <t>Flurbiprofene</t>
  </si>
  <si>
    <t>colluttorio flac.160 ml.</t>
  </si>
  <si>
    <t>C</t>
  </si>
  <si>
    <t>A02  Farmaci per i disturbi correlati alla secrezione acida</t>
  </si>
  <si>
    <t>A02A    Antiacidi</t>
  </si>
  <si>
    <t>A02AD  Associazioni e complessi fra composti di alluminio, calcio e magnesio</t>
  </si>
  <si>
    <t>A02AD01</t>
  </si>
  <si>
    <t>Magnesio Idrossido + Algeldrato</t>
  </si>
  <si>
    <t>cpr.  800 mg</t>
  </si>
  <si>
    <t>sosp.orale 200 ml</t>
  </si>
  <si>
    <t>A02B  Farmaci per il trattameno dell'ulcera peptica e della malattia da reflusso gastroesofageo</t>
  </si>
  <si>
    <t>A02BA  Antagonisti dei recettori H2</t>
  </si>
  <si>
    <t xml:space="preserve"> </t>
  </si>
  <si>
    <t>A02BA02</t>
  </si>
  <si>
    <t>Ranitidina</t>
  </si>
  <si>
    <t>fl. 50 mg./5 ml. soluz.iniett.ev.</t>
  </si>
  <si>
    <t>A</t>
  </si>
  <si>
    <t>sciroppo  200 ml 150mg/10 ml.</t>
  </si>
  <si>
    <t>A02BB</t>
  </si>
  <si>
    <t>Prostaglandine</t>
  </si>
  <si>
    <t>A02BB01</t>
  </si>
  <si>
    <t>Misoprostolo</t>
  </si>
  <si>
    <t>200 mcg cpr</t>
  </si>
  <si>
    <t>A02BC    Inibitori della pompa acida</t>
  </si>
  <si>
    <t>H</t>
  </si>
  <si>
    <t>1 e 48</t>
  </si>
  <si>
    <t>A02BC02</t>
  </si>
  <si>
    <t>Pantoprazolo</t>
  </si>
  <si>
    <t>fl.40 mg ev</t>
  </si>
  <si>
    <t>cpr. 40 mg</t>
  </si>
  <si>
    <t>cpr. 20 mg</t>
  </si>
  <si>
    <t>A02BC03</t>
  </si>
  <si>
    <t>Lansoprazolo</t>
  </si>
  <si>
    <t>cps. 15 mg</t>
  </si>
  <si>
    <t>cps. 30 mg</t>
  </si>
  <si>
    <t>A02BX  Altri farmaci per il trattamento dell'ulcera peptidica e della malattia da reflusso gastroesofageo</t>
  </si>
  <si>
    <t>A02BX02</t>
  </si>
  <si>
    <t xml:space="preserve">Sucralfato </t>
  </si>
  <si>
    <t>os buste 2 g.</t>
  </si>
  <si>
    <t>A03  Farmaci per i disturbi funzionali gastrointestinali</t>
  </si>
  <si>
    <t>A03A    Farmaci per i disturbi funzionali intestinali</t>
  </si>
  <si>
    <t>A03AA  Anticolinergici sintetici, esteri con gruppi aminici terziari</t>
  </si>
  <si>
    <t>A03AA05</t>
  </si>
  <si>
    <t>Trimebutina (maleato)</t>
  </si>
  <si>
    <t>cps. 150 mg.</t>
  </si>
  <si>
    <t>2-8°C</t>
  </si>
  <si>
    <t>A03AA06</t>
  </si>
  <si>
    <t>Rociverina</t>
  </si>
  <si>
    <t>im.ev.fleb.f. 2 ml. 20 mg.</t>
  </si>
  <si>
    <t>A03AA49</t>
  </si>
  <si>
    <t>Pipetanato (etobromuro)</t>
  </si>
  <si>
    <t>10 mg./ml.soluz.iniett.fiale</t>
  </si>
  <si>
    <t>A03AX  Altri farmaci per i disturbi funzionali intestinali</t>
  </si>
  <si>
    <t>A03AX12</t>
  </si>
  <si>
    <t>Floroglucinolo</t>
  </si>
  <si>
    <t>im.ev. f.4 ml.40 mg.</t>
  </si>
  <si>
    <t>A03AX13</t>
  </si>
  <si>
    <t>Simeticone</t>
  </si>
  <si>
    <t>os gocce 30 ml</t>
  </si>
  <si>
    <t>A03B    Belladonna e derivati, non associati</t>
  </si>
  <si>
    <t>A03BA  Alacaloidi della belladonna, amine terziarie</t>
  </si>
  <si>
    <t>A03BA01</t>
  </si>
  <si>
    <t>Atropina Solfato</t>
  </si>
  <si>
    <t>fl. 0,5mg/ml.</t>
  </si>
  <si>
    <t>fl. 1 mg/ml.</t>
  </si>
  <si>
    <t>A03BB  Alacaloidi della belladonna semisintetici, composti ammonici quaternari</t>
  </si>
  <si>
    <t>FORMA FARMACEUTICA/DOSAGGIO</t>
  </si>
  <si>
    <t>A03BB01</t>
  </si>
  <si>
    <t>Scopolamina butilbromuro</t>
  </si>
  <si>
    <t>20 mg/ml.soluz.iniett. f.1 ml.</t>
  </si>
  <si>
    <t>cpr. 10 mg</t>
  </si>
  <si>
    <t>A03BB05</t>
  </si>
  <si>
    <t>Cimetropio bromuro</t>
  </si>
  <si>
    <t>1% gocce os 30 ml.</t>
  </si>
  <si>
    <t>A03F    Procinetici</t>
  </si>
  <si>
    <t>A03FA    Procinetici</t>
  </si>
  <si>
    <t>A03FA01</t>
  </si>
  <si>
    <t>Metoclopramide cloridrato</t>
  </si>
  <si>
    <t>10 mg./2 ml. soluz.iniett.im.ev. fiale</t>
  </si>
  <si>
    <t>10 mg/10 ml. sciroppo 120 ml.</t>
  </si>
  <si>
    <t>A04   Antiemetici ed antinausea</t>
  </si>
  <si>
    <t>A04A   Antiemetici ed antinausea</t>
  </si>
  <si>
    <t>A04AA   Antagonisti della serotonina (5HT3)</t>
  </si>
  <si>
    <t>A04AA01</t>
  </si>
  <si>
    <t>Ondansetron</t>
  </si>
  <si>
    <t>8 mg/4 ml. soluz.iniett. f. 4 ml.</t>
  </si>
  <si>
    <t>4 mg/2 ml. soluz.iniett. f. 2 ml.</t>
  </si>
  <si>
    <t>cpr. 4 mg</t>
  </si>
  <si>
    <t>A04AA02</t>
  </si>
  <si>
    <t>Granisetron (cloridrato)</t>
  </si>
  <si>
    <t>3 mg/3 ml.soluz.iniett.ev.fiale</t>
  </si>
  <si>
    <t>A04AA03</t>
  </si>
  <si>
    <t>Tropisetron (cloridrato)</t>
  </si>
  <si>
    <t>5 mg/5 ml.soluz.per inf.ev.os f. 5 ml.</t>
  </si>
  <si>
    <t>A04AA05</t>
  </si>
  <si>
    <t>Palonosetron (cloridrato)</t>
  </si>
  <si>
    <t>250 mcg.solz.iniett.ev. 5 ml. fl.</t>
  </si>
  <si>
    <t>A04AA45</t>
  </si>
  <si>
    <t>Netupitant+Palonosetron</t>
  </si>
  <si>
    <t xml:space="preserve">300mg/0,5 mg cps </t>
  </si>
  <si>
    <t>A04AD   Altri antiemetici</t>
  </si>
  <si>
    <t>A04AD12</t>
  </si>
  <si>
    <t>Aprepitant</t>
  </si>
  <si>
    <t>1 cps. 125 mg. + 2 cps. 80 mg.</t>
  </si>
  <si>
    <t>polv ev 150mg 1fl 10 ml</t>
  </si>
  <si>
    <t>A05  Terapia biliare ed epatica</t>
  </si>
  <si>
    <t>A05A   Terapia biliare</t>
  </si>
  <si>
    <t>A05AA  Preparati a base di acidi biliari</t>
  </si>
  <si>
    <t>A05AA02</t>
  </si>
  <si>
    <t>Acido ursodesossicolico</t>
  </si>
  <si>
    <t>cps. 300 mg.</t>
  </si>
  <si>
    <t>cps. 450 mg.</t>
  </si>
  <si>
    <t>A05AA49</t>
  </si>
  <si>
    <t>Acido tauroursodesossicolico (diidrato)</t>
  </si>
  <si>
    <t>A06 Lassativi</t>
  </si>
  <si>
    <t>c</t>
  </si>
  <si>
    <t>A06A Lassativi</t>
  </si>
  <si>
    <t>A06AB  Lassativi di contatto</t>
  </si>
  <si>
    <t>A06AB06</t>
  </si>
  <si>
    <t>Senna foglia (glucosidi puri)</t>
  </si>
  <si>
    <t>cpr.riv.</t>
  </si>
  <si>
    <t>A06AD  Lassativi ad azione osmotica</t>
  </si>
  <si>
    <t>A06AD12</t>
  </si>
  <si>
    <t>Lattilolo monoidrato</t>
  </si>
  <si>
    <t>bs. 10 g.</t>
  </si>
  <si>
    <t>A06AD65</t>
  </si>
  <si>
    <t>Macrogol 4.000 (FU)sodio solfato anidro, sodio bicarbonato , sodio cloruro , potassio cloruro</t>
  </si>
  <si>
    <t>polvere x os buste</t>
  </si>
  <si>
    <t>Macrogol + simeticone + Na-solfato anidro + Na-bicarbonato + Na-cloruro + K-cloruro</t>
  </si>
  <si>
    <t>bustine per os 70 g.</t>
  </si>
  <si>
    <t>A06AG  Clismi</t>
  </si>
  <si>
    <t>A06AG01</t>
  </si>
  <si>
    <t>Sodio fosfato monobasico + sodio fosfato bibasico</t>
  </si>
  <si>
    <t>soluz.rettale fl.</t>
  </si>
  <si>
    <t>A06AG10</t>
  </si>
  <si>
    <t>Docusato sodico + sorbitolo</t>
  </si>
  <si>
    <t>clistere adulti 120 ml</t>
  </si>
  <si>
    <t>A06AX  Altri lassativi</t>
  </si>
  <si>
    <t>A06AX01</t>
  </si>
  <si>
    <t>Glicerolo</t>
  </si>
  <si>
    <t>supp. bb</t>
  </si>
  <si>
    <t>supp. ad</t>
  </si>
  <si>
    <t>A07  Antidiarroici, antinfiammatori e antinfettivi intestinali</t>
  </si>
  <si>
    <t>A07A   Antinfettivi intestinali</t>
  </si>
  <si>
    <t>A07AA  Antibiotici</t>
  </si>
  <si>
    <t>A07AA02</t>
  </si>
  <si>
    <t>Nistatina</t>
  </si>
  <si>
    <t>sosp. os 100 ml</t>
  </si>
  <si>
    <t>A07AA11</t>
  </si>
  <si>
    <t>Rifaximina</t>
  </si>
  <si>
    <t>cpr. 200 mg</t>
  </si>
  <si>
    <t>A07AA51</t>
  </si>
  <si>
    <t>Bacitracina + neomicina</t>
  </si>
  <si>
    <t>cpr. 25.000+ 2.500 UI</t>
  </si>
  <si>
    <t>sciroppo 60 ml</t>
  </si>
  <si>
    <t>A07B   Adsorbenti intestinali</t>
  </si>
  <si>
    <t>A07BA  Preparati a base di carbone</t>
  </si>
  <si>
    <t>A07BA01</t>
  </si>
  <si>
    <t>Carbone attivato</t>
  </si>
  <si>
    <t>os gran.per sosp. 50 g.</t>
  </si>
  <si>
    <t>cps. 200 mg.</t>
  </si>
  <si>
    <t>A07D  Antipropulsivi</t>
  </si>
  <si>
    <t>A07DA  Antipropulsivi</t>
  </si>
  <si>
    <t>A07DA03</t>
  </si>
  <si>
    <t>Loperamide</t>
  </si>
  <si>
    <t>cpr. 2 mg</t>
  </si>
  <si>
    <t>A07E  Antinfiammatori intestinali</t>
  </si>
  <si>
    <t>A07EA  Corticosteroidi ad azione locale</t>
  </si>
  <si>
    <t>A07EA07</t>
  </si>
  <si>
    <t>Beclometasone dipropionato</t>
  </si>
  <si>
    <t>sosp.rettale 3 mg/60 ml.</t>
  </si>
  <si>
    <t>schiuma rettale 3 mg/dose</t>
  </si>
  <si>
    <t>A07EC  Acido aminosalicilico ed analoghi</t>
  </si>
  <si>
    <t>A07EC01</t>
  </si>
  <si>
    <t>Sulfasalazina</t>
  </si>
  <si>
    <t>cpr.gastr. 500 mg</t>
  </si>
  <si>
    <t>A07EC02</t>
  </si>
  <si>
    <t>Mesalazina</t>
  </si>
  <si>
    <t>cpr.gastr. 800 mg</t>
  </si>
  <si>
    <t>schiuma rettale 4 g</t>
  </si>
  <si>
    <t>A07F  Microorganismi antidiarroici</t>
  </si>
  <si>
    <t>A07FA  Microorganismi antidiarroici</t>
  </si>
  <si>
    <t>A07FA02</t>
  </si>
  <si>
    <t>Saccharomyces boulardii</t>
  </si>
  <si>
    <t>cps. 250 mg</t>
  </si>
  <si>
    <t>A07FA49</t>
  </si>
  <si>
    <t>Spore di bacillus clausii</t>
  </si>
  <si>
    <t>flc 5 ml</t>
  </si>
  <si>
    <t>A09  Digestivi, inclusi gli enzimi</t>
  </si>
  <si>
    <t>A09A  Digestivi, inclusi gli enzimi</t>
  </si>
  <si>
    <t>A09AA  Preparati a base di enzimi</t>
  </si>
  <si>
    <t>A09AA02</t>
  </si>
  <si>
    <t>Pancrelipasi</t>
  </si>
  <si>
    <t>10.000 UI cps.rigide ril.mod.</t>
  </si>
  <si>
    <t>25.000 UI cps.rigide ril.mod.</t>
  </si>
  <si>
    <t>cps.rigide con microgranuli gastr.</t>
  </si>
  <si>
    <t>A10  Farmaci usati nel diabete</t>
  </si>
  <si>
    <t>A10A  Insuline ed analoghi</t>
  </si>
  <si>
    <t>A10AB  Insuline ed analoghi per iniezione, ad azione rapida</t>
  </si>
  <si>
    <t>A10AB01</t>
  </si>
  <si>
    <t xml:space="preserve">Insulina umana </t>
  </si>
  <si>
    <t>cartucce 3 ml. 100 UI/ml.</t>
  </si>
  <si>
    <t>A10AB04</t>
  </si>
  <si>
    <t>Insulina lispro</t>
  </si>
  <si>
    <t>fl.10 ml. 100 U.I./ml.</t>
  </si>
  <si>
    <t>A10AB05</t>
  </si>
  <si>
    <t>Insulina aspart</t>
  </si>
  <si>
    <t>100 U/ml soluz.iniett. cartucce in penne pr. in 3 ml.</t>
  </si>
  <si>
    <t>cartucce 100 U 3 ml.</t>
  </si>
  <si>
    <t>A10AB06</t>
  </si>
  <si>
    <t>Insulina glulisina</t>
  </si>
  <si>
    <t>100 U/ml. Soluz.iniett.sc. 10 ml.</t>
  </si>
  <si>
    <t>100 U/ml. Soluz.iniett.penne prer.SoloStar 3 ml.</t>
  </si>
  <si>
    <t>A10AD  Insuline ed analoghi per iniezione, ad azione intermedia e ad azione rapida in associazione</t>
  </si>
  <si>
    <t>A10AD01</t>
  </si>
  <si>
    <t>Insulina umana + insulina umana Isofano</t>
  </si>
  <si>
    <t>fl. 10 ml 100 UI/ml</t>
  </si>
  <si>
    <t>A10AD04</t>
  </si>
  <si>
    <t>Insulina lispro + insulina lispro-protamina</t>
  </si>
  <si>
    <t>Mix 25 100 U/ml.sc. Fl. 10 ml.</t>
  </si>
  <si>
    <t>Mix 50 100 U/ml.sosp.iniett.sc cartucce 3 ml.</t>
  </si>
  <si>
    <t>A10AD05</t>
  </si>
  <si>
    <t>Insulina aspart + insulina aspart-protamina</t>
  </si>
  <si>
    <t>30/70 cartucce in penne prer.3 ml. 100 U/ml.</t>
  </si>
  <si>
    <t>50/50 cartucce in penne prer.3 ml. 100 U/ml.</t>
  </si>
  <si>
    <t>70/30 cartucce in penne prer.3 ml. 100 U/ml.</t>
  </si>
  <si>
    <t>A10AE  Insuline ed analoghi per iniezione, ad azione lenta</t>
  </si>
  <si>
    <t>A10AE04</t>
  </si>
  <si>
    <t>Insulina glargine</t>
  </si>
  <si>
    <t>1 flac 100 UI/ml 10 ml</t>
  </si>
  <si>
    <t>A-PHT</t>
  </si>
  <si>
    <t>A10AE06</t>
  </si>
  <si>
    <t>Insulina deglutec</t>
  </si>
  <si>
    <t xml:space="preserve">penna prer 100 UI/ml </t>
  </si>
  <si>
    <t xml:space="preserve">penna prer 200 UI/ml </t>
  </si>
  <si>
    <t>A10B  Ipoglicemizzanti, escluse le insuline</t>
  </si>
  <si>
    <t>A10BA  Biguanidi</t>
  </si>
  <si>
    <t>A10BA02</t>
  </si>
  <si>
    <t>Metformina cloridrato</t>
  </si>
  <si>
    <t>cpr. 500 mg</t>
  </si>
  <si>
    <t>cpr. 850 mg</t>
  </si>
  <si>
    <t>cpr. 1.000 mg.</t>
  </si>
  <si>
    <t>A10BB  Sulfonamidi, derivati dell'urea</t>
  </si>
  <si>
    <t>A10BB12</t>
  </si>
  <si>
    <t>Glimepiride</t>
  </si>
  <si>
    <t>cpr 2 mg</t>
  </si>
  <si>
    <t>A10BD  Associazioni di antidiabetici orali</t>
  </si>
  <si>
    <t>A10 BD05</t>
  </si>
  <si>
    <t>Pioglitazone + metformina</t>
  </si>
  <si>
    <t xml:space="preserve"> cpr 15/850mg</t>
  </si>
  <si>
    <t>A10BD07</t>
  </si>
  <si>
    <t>Sitagliptin + Metformina</t>
  </si>
  <si>
    <t>cpr riv 50 mg/850 mg</t>
  </si>
  <si>
    <t>A10BD08</t>
  </si>
  <si>
    <t>Vildagliptin + Metformina</t>
  </si>
  <si>
    <t>A10BD02</t>
  </si>
  <si>
    <t xml:space="preserve">Glibenclamide +metformina </t>
  </si>
  <si>
    <t>cpr.400 mg.+2.5 mg.</t>
  </si>
  <si>
    <t>A10BG TIAZOLINDIONI</t>
  </si>
  <si>
    <t>A10BG03</t>
  </si>
  <si>
    <t>Pioglitazone</t>
  </si>
  <si>
    <t>cpr 15 mg</t>
  </si>
  <si>
    <t>PHT</t>
  </si>
  <si>
    <t>cpr 30 mg</t>
  </si>
  <si>
    <t>A10BX  Altri ipoglicemizzanti, escluse le insuline</t>
  </si>
  <si>
    <t>A11  Vitamine</t>
  </si>
  <si>
    <t>A11B  Polivitaminici, associazioni</t>
  </si>
  <si>
    <t>A11BA  Polivitaminici associati a minerali</t>
  </si>
  <si>
    <t>A11BA</t>
  </si>
  <si>
    <t>Retinolo + colecalciferolo + alfa-tocoferil acetato + tiamina clor. + riboflvina + piridossina clor. + nicotinammide + ac. ascorbico + Na pantotenato</t>
  </si>
  <si>
    <t>fl</t>
  </si>
  <si>
    <t>A11C  Vitamina A e D, comprese le loro associazioni</t>
  </si>
  <si>
    <t>A11CA  Vitamina A, non associata</t>
  </si>
  <si>
    <t>A11CA01</t>
  </si>
  <si>
    <t>Retinolo (palmitato)</t>
  </si>
  <si>
    <t>gtt. 7,5 ml.  (1 ml.=150.000 UI)</t>
  </si>
  <si>
    <t>A11CC  Vitamina D ed analoghi</t>
  </si>
  <si>
    <t>A11CC02</t>
  </si>
  <si>
    <t>Diidrotachisterolo</t>
  </si>
  <si>
    <t>gocce os fl. 15 ml.</t>
  </si>
  <si>
    <t>A11CC03</t>
  </si>
  <si>
    <t>Alfacalcidolo</t>
  </si>
  <si>
    <t>gocce os 10 ml.</t>
  </si>
  <si>
    <t>A11CC04</t>
  </si>
  <si>
    <t>Calcitriolo</t>
  </si>
  <si>
    <t>cps. 0,50 mcg.</t>
  </si>
  <si>
    <t>A11CC06</t>
  </si>
  <si>
    <t>fl 1 mcg</t>
  </si>
  <si>
    <t>Calcifediolo</t>
  </si>
  <si>
    <t>1,5 mg/10 ml. gocce os 10 ml.</t>
  </si>
  <si>
    <t>A11D  Vitamina B1, sola o in associazione con vitamina B6 e vitamine B12</t>
  </si>
  <si>
    <t>A11DA  Tiamina (vitamina B1) non associata</t>
  </si>
  <si>
    <t>A11DA01</t>
  </si>
  <si>
    <t>Tiamina cloridrato</t>
  </si>
  <si>
    <t>im. 100 mg/ml.</t>
  </si>
  <si>
    <t>A11DB  Vitamina B1, in associazione con vitamina B6 e/o vitamina B12</t>
  </si>
  <si>
    <t>A11DB</t>
  </si>
  <si>
    <t>Cocarbossilasi + piridossina + idroxocobalamina</t>
  </si>
  <si>
    <t xml:space="preserve">5.000 im.f. 5 ml. </t>
  </si>
  <si>
    <t xml:space="preserve"> im.f. 5 ml. </t>
  </si>
  <si>
    <t>A11G  Acido ascorbico (vitamina C), comprese le associazioni</t>
  </si>
  <si>
    <t>A11GA  Acido ascorbico (vitamina C) non associato</t>
  </si>
  <si>
    <t>A11GA01</t>
  </si>
  <si>
    <t>Acido Ascorbico</t>
  </si>
  <si>
    <t>im.ev.os 500 mg.</t>
  </si>
  <si>
    <t>A11H  Altri preparati di vitamine, non associate</t>
  </si>
  <si>
    <t>A11HA  Altri preparati di vitamine, non associate</t>
  </si>
  <si>
    <t>A11HA02</t>
  </si>
  <si>
    <t>Piridossina Cloridrato</t>
  </si>
  <si>
    <t>cpr. 300 mg.</t>
  </si>
  <si>
    <t>im.ev. 300 mg./2 ml.</t>
  </si>
  <si>
    <t>A12  Integratori minerali</t>
  </si>
  <si>
    <t>A12A  Calcio</t>
  </si>
  <si>
    <t>A12AA  Calcio</t>
  </si>
  <si>
    <t>A12AA03</t>
  </si>
  <si>
    <t>Calcio gluconato</t>
  </si>
  <si>
    <t>10% solu.iniett.f. 10 ml.</t>
  </si>
  <si>
    <t>A12AA04</t>
  </si>
  <si>
    <t>Calcio carbonato</t>
  </si>
  <si>
    <t>cpr. efferv. 1000 mg.</t>
  </si>
  <si>
    <t>A12AA20</t>
  </si>
  <si>
    <t>Calcio lattogluconato + calcio carbonato</t>
  </si>
  <si>
    <t>cpr.efferv.500 mg.</t>
  </si>
  <si>
    <t>A12B  Potassio</t>
  </si>
  <si>
    <t>A12BA  Potassio</t>
  </si>
  <si>
    <t>A12BA01</t>
  </si>
  <si>
    <t xml:space="preserve">Potassio cloruro </t>
  </si>
  <si>
    <t>cps. 600 mg. a rilascio prolungato</t>
  </si>
  <si>
    <t>A12C  Altri integratori minerali</t>
  </si>
  <si>
    <t>A12CB  Zinco</t>
  </si>
  <si>
    <t>A12CB01</t>
  </si>
  <si>
    <t>Zinco solfato eptaidrato</t>
  </si>
  <si>
    <t>A16  Altri farmaci dell'apparato gastrointestinale e del metabolismo</t>
  </si>
  <si>
    <t>A16A  Altri farmaci dell'apparato gastrointestinale e del metabolismo</t>
  </si>
  <si>
    <t>A16AA  Aminoacidi e derivati</t>
  </si>
  <si>
    <t>A16AA04</t>
  </si>
  <si>
    <t>Mercaptamina</t>
  </si>
  <si>
    <t>cps. 50 mg</t>
  </si>
  <si>
    <t>cps. 150 mg</t>
  </si>
  <si>
    <t>A16AA05</t>
  </si>
  <si>
    <t>Acido Carglumico</t>
  </si>
  <si>
    <t>cpr.  200 mg</t>
  </si>
  <si>
    <t>A16AA06</t>
  </si>
  <si>
    <t>Betaina</t>
  </si>
  <si>
    <t>1 g. polvere x os flac. 180 g.</t>
  </si>
  <si>
    <t>A16AB  Enzimi</t>
  </si>
  <si>
    <t>A16AB02</t>
  </si>
  <si>
    <t>Imiglucerasi</t>
  </si>
  <si>
    <t>400 U inf. fl.</t>
  </si>
  <si>
    <t>A16AB03</t>
  </si>
  <si>
    <t>Agalsidasi alfa</t>
  </si>
  <si>
    <t xml:space="preserve">ev. 1 mg./ml. </t>
  </si>
  <si>
    <t>A16AX   Prodotti vari dell'apparato gastrointestinale e metabolismo</t>
  </si>
  <si>
    <t>A16AX05</t>
  </si>
  <si>
    <t>Zinco acetato diidrato</t>
  </si>
  <si>
    <t>cps.rigide 50 mg</t>
  </si>
  <si>
    <t>A16AX06</t>
  </si>
  <si>
    <t>Miglustat</t>
  </si>
  <si>
    <t>cps.rigide 100 mg</t>
  </si>
  <si>
    <t>A16AX07</t>
  </si>
  <si>
    <t>Sapropterin</t>
  </si>
  <si>
    <t>cpr. Sol 100 mg</t>
  </si>
  <si>
    <t>SANGUE ED ORGANI EMOPOIETICI</t>
  </si>
  <si>
    <t>B - Sangue ed organi emopoietici</t>
  </si>
  <si>
    <t>B01  Antitrombotici</t>
  </si>
  <si>
    <t>B01A  Antitrombotici</t>
  </si>
  <si>
    <t>B01AA    Antagonisti della vitamina K</t>
  </si>
  <si>
    <t>B01AA03</t>
  </si>
  <si>
    <t>Warfarin sodico</t>
  </si>
  <si>
    <t>cpr. 5 mg</t>
  </si>
  <si>
    <t>B01AA07</t>
  </si>
  <si>
    <t>Acenocumarolo</t>
  </si>
  <si>
    <t>cpr. 1 mg</t>
  </si>
  <si>
    <t>B01AB   Eparinici</t>
  </si>
  <si>
    <t>B01AB01</t>
  </si>
  <si>
    <t>Eparina calcica</t>
  </si>
  <si>
    <t>fiala-siringa 0,2 ml. 5.000 U.I.</t>
  </si>
  <si>
    <t>f. 0,5 ml. 12.500 U.I.</t>
  </si>
  <si>
    <t xml:space="preserve">Eparina sodica </t>
  </si>
  <si>
    <t>5.000 U/ml. fl.5 ml.</t>
  </si>
  <si>
    <t>B01AB02</t>
  </si>
  <si>
    <t xml:space="preserve">Antitrombina III umana concentrata liofilizzata  </t>
  </si>
  <si>
    <t>500 U.I./10 ml.</t>
  </si>
  <si>
    <t>1.000 U.I./20 ml.</t>
  </si>
  <si>
    <t>1.500 U.I./30 ml.</t>
  </si>
  <si>
    <t>B01AB04</t>
  </si>
  <si>
    <t xml:space="preserve">Dalteparina sodica </t>
  </si>
  <si>
    <t xml:space="preserve">6 sir 2500UI </t>
  </si>
  <si>
    <t xml:space="preserve">6 sir 5000 UI </t>
  </si>
  <si>
    <t>B01AB05</t>
  </si>
  <si>
    <t>Enoxaparina sodica</t>
  </si>
  <si>
    <t>sir 30000 UI/1 ml</t>
  </si>
  <si>
    <t>10 sir 10000 UI/1 ml</t>
  </si>
  <si>
    <t>10 sir 8000 UI/0,8 ml</t>
  </si>
  <si>
    <t>6 sir 2000 UI/0,4 ml</t>
  </si>
  <si>
    <t>6 sir 4000 UI/0,4 ml</t>
  </si>
  <si>
    <t>6 sir 6000 UI/0,6 ml</t>
  </si>
  <si>
    <t>B01AB06</t>
  </si>
  <si>
    <t xml:space="preserve">Nadroparina sodica </t>
  </si>
  <si>
    <t>10 sir 3800 UI 0,4ml</t>
  </si>
  <si>
    <t>10 sir 5700 UI 0,6ml</t>
  </si>
  <si>
    <t>B01AC   Antiaggreganti piastrinici, esclusa l'eparina</t>
  </si>
  <si>
    <t>B01AC04</t>
  </si>
  <si>
    <t>Clopidogrel (idrogenosolfato)</t>
  </si>
  <si>
    <t>cpr.  75 mg.</t>
  </si>
  <si>
    <t>Clopidogrel (idrogenosolfato)+ ASA</t>
  </si>
  <si>
    <t>cpr.  75 mg.+ 100 mg</t>
  </si>
  <si>
    <t>B01AC05</t>
  </si>
  <si>
    <t>Ticlopidina cloridrato</t>
  </si>
  <si>
    <t>cpr. 250 mg.</t>
  </si>
  <si>
    <t>B01AC06</t>
  </si>
  <si>
    <t>Acido acetilsalicilico</t>
  </si>
  <si>
    <t>cpr.gastr. 100 mg.</t>
  </si>
  <si>
    <t>B01AC07</t>
  </si>
  <si>
    <t>Dipiridamolo</t>
  </si>
  <si>
    <t>cpr.riv. 75 mg</t>
  </si>
  <si>
    <t>B01AC09</t>
  </si>
  <si>
    <t>Epoprostenolo (sale sodico)</t>
  </si>
  <si>
    <t>fl. 1,5 mg/50ml.soluz.per inf.</t>
  </si>
  <si>
    <t>B01AC11</t>
  </si>
  <si>
    <t>214-Iloprost (sale di trometamolo)</t>
  </si>
  <si>
    <t>10 mcg/ml.soluz.per nebul. f. 2 ml.</t>
  </si>
  <si>
    <t>B01AC17</t>
  </si>
  <si>
    <t>Tirofiban (cloridrato monoidrato)</t>
  </si>
  <si>
    <t>ev.250 mcg./ml.fl.50 ml.</t>
  </si>
  <si>
    <t>B01AD   Enzimi</t>
  </si>
  <si>
    <t>B01AD02</t>
  </si>
  <si>
    <t>Alteplasi</t>
  </si>
  <si>
    <t>1 FL 50MG+FL50ML</t>
  </si>
  <si>
    <t>B01AD10</t>
  </si>
  <si>
    <t>Drotrecogin alfa (attivato)</t>
  </si>
  <si>
    <t>5 mg.polv.per soluz.per inf.ev.fl.2 mg/ml.</t>
  </si>
  <si>
    <t>B01AD11</t>
  </si>
  <si>
    <t>Tenecteplase</t>
  </si>
  <si>
    <t>10.000 U/10 ml. per soluz. iniett.ev.</t>
  </si>
  <si>
    <t>B01AD12</t>
  </si>
  <si>
    <t>Proteina C del plasma umano</t>
  </si>
  <si>
    <t>ev. fl.1.000 U.I. 10 ml.</t>
  </si>
  <si>
    <t>ev. fl. 500 U.I. 5 ml.</t>
  </si>
  <si>
    <t>B01AE   Inibitori diretti della trombina</t>
  </si>
  <si>
    <t>B01AE06</t>
  </si>
  <si>
    <t>Bivalirudina</t>
  </si>
  <si>
    <t>ev. 250 mg.</t>
  </si>
  <si>
    <t>B01AE07</t>
  </si>
  <si>
    <t>Dabigatran Etexilato</t>
  </si>
  <si>
    <t>cps. 75 mg</t>
  </si>
  <si>
    <t>cps. 110 mg</t>
  </si>
  <si>
    <t>B01AF</t>
  </si>
  <si>
    <t>B01AF02</t>
  </si>
  <si>
    <t>Apixaban</t>
  </si>
  <si>
    <t>cpr. 2,5 mg</t>
  </si>
  <si>
    <t>A-RNRL</t>
  </si>
  <si>
    <t>B01AX   Altri antitrombotici</t>
  </si>
  <si>
    <t>B01AX05</t>
  </si>
  <si>
    <t>Fondaparinux sodico</t>
  </si>
  <si>
    <t>10 fiale-sir 
5 mg/0,4ml</t>
  </si>
  <si>
    <t>10 fiale-sir 2,5 mg/0,5ml</t>
  </si>
  <si>
    <t>10 fiale-sir 7,5 mg/0,6ml</t>
  </si>
  <si>
    <t>B01AX06</t>
  </si>
  <si>
    <t>Rivaroxaban</t>
  </si>
  <si>
    <t>cpr. riv. 10 mg.</t>
  </si>
  <si>
    <t>B02  Antiemorragici</t>
  </si>
  <si>
    <t>B02A  Antifibrinolitici</t>
  </si>
  <si>
    <t>B02AA    Aminoacidi</t>
  </si>
  <si>
    <t>B02AA02</t>
  </si>
  <si>
    <t>Acido Tranexamico</t>
  </si>
  <si>
    <t>fl. 500 mg /5 ml</t>
  </si>
  <si>
    <t>B02AB    Inibitori delle proteasi</t>
  </si>
  <si>
    <t>B02AB49</t>
  </si>
  <si>
    <t>Gabesato Mesilato</t>
  </si>
  <si>
    <t>f.per infus. 100 mg./5 ml.</t>
  </si>
  <si>
    <t>B02B  Vitamina K ed altri emostatici</t>
  </si>
  <si>
    <t>B02BA    Vitamina K</t>
  </si>
  <si>
    <t>B02BA01</t>
  </si>
  <si>
    <t xml:space="preserve">Fitomenadione </t>
  </si>
  <si>
    <t>f.im. 10 mg./1 ml.</t>
  </si>
  <si>
    <t>B02BA49</t>
  </si>
  <si>
    <t xml:space="preserve">Menadiolo sodio solfato </t>
  </si>
  <si>
    <t>im.ev. 2 ml./ 10 mg.</t>
  </si>
  <si>
    <t>B02BC    Emostatici locali</t>
  </si>
  <si>
    <t>B02BC30</t>
  </si>
  <si>
    <t>Fibrinogeno umano + trombina umana</t>
  </si>
  <si>
    <t xml:space="preserve">spugna 9,5x4,8 cm.  </t>
  </si>
  <si>
    <t xml:space="preserve">spugna 4,8x4,8 cm.  </t>
  </si>
  <si>
    <t xml:space="preserve">Colla di fibrina </t>
  </si>
  <si>
    <t>kit  p.u. 1 ml.</t>
  </si>
  <si>
    <t>kit  p.u. 2 ml.</t>
  </si>
  <si>
    <t>Kit  p.u. 5 ml.</t>
  </si>
  <si>
    <t>Fibrinogeno umano liofilizzato + fattore XIII di coagulazione del sangue umano liofilizzato + aprotinina + trombina umana + calcio cloruro diidrato</t>
  </si>
  <si>
    <t>Kit 3 ml.</t>
  </si>
  <si>
    <t>Proteina coagulante umana+trombina+acido tranesxamico+ calcio cloruro</t>
  </si>
  <si>
    <t>epiles</t>
  </si>
  <si>
    <t>B02BD    Fattori della coagulazione del sangue</t>
  </si>
  <si>
    <t>B02BD01</t>
  </si>
  <si>
    <t xml:space="preserve">Complesso protrombinico umano </t>
  </si>
  <si>
    <t xml:space="preserve">ev. </t>
  </si>
  <si>
    <t>B02BD02</t>
  </si>
  <si>
    <t>Fattore VIII di coagulazione del sangue umano liofilizzato</t>
  </si>
  <si>
    <t>fl ev 250 U.I.</t>
  </si>
  <si>
    <t>fl ev 500 U.I.</t>
  </si>
  <si>
    <t>fl ev 1.000 U.I.</t>
  </si>
  <si>
    <t>fl ev 1.500 U.I.</t>
  </si>
  <si>
    <t>Moroctocog alfa</t>
  </si>
  <si>
    <t>Octocog alfa</t>
  </si>
  <si>
    <t>B02BD04</t>
  </si>
  <si>
    <t>Fattore IX di coagulazione del sangue umano liofilizzato</t>
  </si>
  <si>
    <t>fl ev 200 U.I. 5 ml</t>
  </si>
  <si>
    <t>fl ev 600 U.I. 5 ml</t>
  </si>
  <si>
    <t>fl ev 1.500 U.I. 10 ml</t>
  </si>
  <si>
    <t>fl ev 500 U.I. 10 ml</t>
  </si>
  <si>
    <t>fl ev 1.000 U.I. 10 ml</t>
  </si>
  <si>
    <t>B02BD05</t>
  </si>
  <si>
    <t>Fattore VII di coagulazionedel sangue umano liofilizzato</t>
  </si>
  <si>
    <t>fl ev 600 U.I.</t>
  </si>
  <si>
    <t>B02BD08</t>
  </si>
  <si>
    <t>Eptacog alfa (attivato)</t>
  </si>
  <si>
    <t>ev.flac.1 mg.</t>
  </si>
  <si>
    <t>ev.flac.2 mg.</t>
  </si>
  <si>
    <t>ev.flac.5 mg.</t>
  </si>
  <si>
    <t>B02BD09</t>
  </si>
  <si>
    <t>Nonacog alfa (fattore IX di coagulazione, ricombinante)</t>
  </si>
  <si>
    <t>B02BX05</t>
  </si>
  <si>
    <t>Eltrompag</t>
  </si>
  <si>
    <t>12,5 mg cpr</t>
  </si>
  <si>
    <t>25 mg cpr</t>
  </si>
  <si>
    <t>50 mg cpr</t>
  </si>
  <si>
    <t>75 mg cpr</t>
  </si>
  <si>
    <t>B03AB    Ferro trivalente, preparati orali</t>
  </si>
  <si>
    <t>B03B  Vitamina B12 ed acido folico</t>
  </si>
  <si>
    <t>B03BA  Vitamina B12 (cianocobalamina e derivati)</t>
  </si>
  <si>
    <t>B03BA01</t>
  </si>
  <si>
    <t>Cianocobalamina</t>
  </si>
  <si>
    <t>im. 1.000 mcg. f.</t>
  </si>
  <si>
    <t>im.ev. 500 mcg. f.</t>
  </si>
  <si>
    <t xml:space="preserve"> im. 5.000 mcg.f.</t>
  </si>
  <si>
    <t>B03BA03</t>
  </si>
  <si>
    <t>Idroxocobalamina</t>
  </si>
  <si>
    <t>5 mg/2 ml polv.per soluz.iniett.</t>
  </si>
  <si>
    <t>B03BB  Acido folico e derivati</t>
  </si>
  <si>
    <t>B03BB01</t>
  </si>
  <si>
    <t>Acido Folico</t>
  </si>
  <si>
    <t>cps. molli 5 mg</t>
  </si>
  <si>
    <t>Acido Folico (sale sodico)</t>
  </si>
  <si>
    <t>f. 15 mg/2 ml.soluz.iniett.im.</t>
  </si>
  <si>
    <t>B03X  Altri preparati antianemici</t>
  </si>
  <si>
    <t>B03XA  Altri preparati antianemici</t>
  </si>
  <si>
    <t>B03XA01</t>
  </si>
  <si>
    <t>Epoetina alfa originator</t>
  </si>
  <si>
    <t>EV,SC UI</t>
  </si>
  <si>
    <t>Epoetina alfa biosimilare</t>
  </si>
  <si>
    <t>ev.sc.</t>
  </si>
  <si>
    <t>Epoetina zeta</t>
  </si>
  <si>
    <t>fl/sir U.I.</t>
  </si>
  <si>
    <t>B03XA02</t>
  </si>
  <si>
    <t>Darbepoetina alfa</t>
  </si>
  <si>
    <t>siringhe prer. mcg.</t>
  </si>
  <si>
    <t>B05  Succedanei del sangue e soluzioni perfusionali</t>
  </si>
  <si>
    <t>B05A  Sangue e prodotti correlati</t>
  </si>
  <si>
    <t>B05AA    Succedanei del sangue e frazioni proteiche plasmatiche</t>
  </si>
  <si>
    <t>B05AA01</t>
  </si>
  <si>
    <t>Albumina umana soluzione</t>
  </si>
  <si>
    <t>20% flc. 50 ml</t>
  </si>
  <si>
    <t>15 - PT DDRC</t>
  </si>
  <si>
    <t>20% flc. 100 ml</t>
  </si>
  <si>
    <t>16 - PT DDRC</t>
  </si>
  <si>
    <t>B05AA05</t>
  </si>
  <si>
    <t xml:space="preserve">Destrano 70 per preparazioni iniettabili in soluzione fisiologica </t>
  </si>
  <si>
    <t>fl. 500 ml.</t>
  </si>
  <si>
    <t>B05AA06</t>
  </si>
  <si>
    <t>Poligelina</t>
  </si>
  <si>
    <t>35 g/l soluz.per inf.flac.500 ml.</t>
  </si>
  <si>
    <t>B05AA07</t>
  </si>
  <si>
    <t>Etamido+Sodio cloruro+potassio cloruro+calcio cloruro+magnesio cloruro+sodio acetato+acido malico</t>
  </si>
  <si>
    <t>60 mg/ml sacca 500 ml</t>
  </si>
  <si>
    <t>B05B  Soluzioni endovena</t>
  </si>
  <si>
    <t>B05BA    Soluzioni nutrizionali parenterali</t>
  </si>
  <si>
    <t>OSP</t>
  </si>
  <si>
    <t>B05BA01</t>
  </si>
  <si>
    <t xml:space="preserve">Soluzione di aminoacidi </t>
  </si>
  <si>
    <t>flc 10% 500 ml</t>
  </si>
  <si>
    <t>flc  7% 500 ml</t>
  </si>
  <si>
    <t>Poliaminoacidi</t>
  </si>
  <si>
    <t>6% flac. 100 ml.</t>
  </si>
  <si>
    <t>Aminoacidi selettivi</t>
  </si>
  <si>
    <t>B05BA02</t>
  </si>
  <si>
    <t>Olio di soia per uso parenterale + lecitina d'uovo</t>
  </si>
  <si>
    <t>10% flac. 100 ml.</t>
  </si>
  <si>
    <t>B05BA03</t>
  </si>
  <si>
    <t xml:space="preserve">Glucosio </t>
  </si>
  <si>
    <t>5% sacca 100 ml.</t>
  </si>
  <si>
    <t>5% sacca 250 ml.</t>
  </si>
  <si>
    <t>Glucosio</t>
  </si>
  <si>
    <t>5% sacca 500 ml.</t>
  </si>
  <si>
    <t>5% flac. 100 ml.</t>
  </si>
  <si>
    <t>5% flac. 250 ml.</t>
  </si>
  <si>
    <t>5% flac. 500 ml.</t>
  </si>
  <si>
    <t>Glucosio (contenitore semirigido in polipropilene)</t>
  </si>
  <si>
    <t>Glucosio (in ecoflac plus a due vie)</t>
  </si>
  <si>
    <t>10% flac. 250 ml.</t>
  </si>
  <si>
    <t>10% flac. 500 ml.</t>
  </si>
  <si>
    <t>20% flac.  500 ml.</t>
  </si>
  <si>
    <t>33% fl. 10 ml.</t>
  </si>
  <si>
    <t>33% flac. 250 ml.</t>
  </si>
  <si>
    <t>33% flac. 500 ml.</t>
  </si>
  <si>
    <t>50% flac. 250 ml.</t>
  </si>
  <si>
    <t>50% flac. 500 ml.</t>
  </si>
  <si>
    <t>GLUCOSIO 5% + POTASSIO CLORURO 0,3% 20 mml.</t>
  </si>
  <si>
    <t xml:space="preserve">sacche 500 ml. </t>
  </si>
  <si>
    <t>GLUCOSIO 5% + POTASSIO CLORURO 0,3% 40 mml.</t>
  </si>
  <si>
    <t>sacche 1 lt.</t>
  </si>
  <si>
    <t>GLUCOSIO MONOIDRATO+OLIO DI SOIA+MISCELA FISICA DI TRIGLICERIDI A CATENA MEDIA+POLIAMINOACIDI+ELETTR</t>
  </si>
  <si>
    <t>B05BA10</t>
  </si>
  <si>
    <t>SACCA A TRIPLO DIPARTIMENTO 2500 ML</t>
  </si>
  <si>
    <t>B05BB    Soluzioni che influenzano l'equilibrio elettrolitico</t>
  </si>
  <si>
    <t>B05BB01</t>
  </si>
  <si>
    <t>Sodio cloruro + potassio cloruro + calcio cloruro + magnesio cloruro + sodio acetato (con sodio citrato o con sodio gluconato)</t>
  </si>
  <si>
    <t>flac.  500 ml</t>
  </si>
  <si>
    <t>Sodio lattato + sodio cloruro + potassio cloruro + calcio cloruro</t>
  </si>
  <si>
    <t>flac.  500 ml.</t>
  </si>
  <si>
    <t>flac.  250 ml</t>
  </si>
  <si>
    <t>SODIO CLORURO 0,9% + POTASSIO CLORURO 0,3% 20 mml.</t>
  </si>
  <si>
    <t>sacche 500 ml.</t>
  </si>
  <si>
    <t>B05BB02</t>
  </si>
  <si>
    <t>SODIO CLORURO + POTASSIO ACETATO + MAGNESIO ACETATO + GLUCOSIO anidro</t>
  </si>
  <si>
    <t>flac. 500 ml.</t>
  </si>
  <si>
    <t>SODIO CLORURO + POTASSIO CLORURO + MAGNESIO CLORURO + SODIO ACETATO + SODIO GLUCONATO</t>
  </si>
  <si>
    <t>B05BC    Soluzioni che favoriscono la diuresi osmotica</t>
  </si>
  <si>
    <t>B05BC49</t>
  </si>
  <si>
    <t>Glicerolo 10% + sodio cloruro 0,9%</t>
  </si>
  <si>
    <t>flac. 250 ml.</t>
  </si>
  <si>
    <t xml:space="preserve">flac. 500 ml. </t>
  </si>
  <si>
    <t>B05XA01</t>
  </si>
  <si>
    <t>fl 10 mEq / 10 ml</t>
  </si>
  <si>
    <t>B05CX   Altre soluzioni per irrigazioni</t>
  </si>
  <si>
    <t>B05CX03</t>
  </si>
  <si>
    <t>Glicina</t>
  </si>
  <si>
    <t>1,5% sacche  3 lt.</t>
  </si>
  <si>
    <t>B05CX10</t>
  </si>
  <si>
    <t>Mannitolo + sorbitolo</t>
  </si>
  <si>
    <t>sacca  3000 ml.</t>
  </si>
  <si>
    <t>B05X   Soluzioni endovena additive</t>
  </si>
  <si>
    <t>B05XA   Soluzioni elettrolitiche</t>
  </si>
  <si>
    <t>Potassio cloruro</t>
  </si>
  <si>
    <t>fl 20 mEq / 10 ml</t>
  </si>
  <si>
    <t>B05XA02</t>
  </si>
  <si>
    <t>Sodio Bicarbonato</t>
  </si>
  <si>
    <t>B05XA03</t>
  </si>
  <si>
    <t>Sodio cloruro</t>
  </si>
  <si>
    <t>fl 20 mEq/10ml</t>
  </si>
  <si>
    <t>B05XA05</t>
  </si>
  <si>
    <t>Magnesio solfato</t>
  </si>
  <si>
    <t xml:space="preserve">10% f. 10 ml. </t>
  </si>
  <si>
    <t>B05XA06</t>
  </si>
  <si>
    <t>Potassio fosfato monobasico + potassio fosfato dibasico</t>
  </si>
  <si>
    <t>B05XA15</t>
  </si>
  <si>
    <t>Potassio lattato</t>
  </si>
  <si>
    <t>fl 10ml/20 mEq</t>
  </si>
  <si>
    <t>B05XA30</t>
  </si>
  <si>
    <t>Calcio cloruro + magnesio cloruro</t>
  </si>
  <si>
    <t>fl 10 mEq/10 ml.</t>
  </si>
  <si>
    <t>CROMO CLORURO + RAME CLORURO + FERRICO CLORURO + MANGANOSO CLORURO + POTASSIO IODURO + SODIO FLUORURO + SODIO MOLIBDATO + SODIO SELENITO + ZINCO CLORURO</t>
  </si>
  <si>
    <t>ev. 10 ml.</t>
  </si>
  <si>
    <t>B06  Altri agenti ematologici</t>
  </si>
  <si>
    <t>B06A  Altri agenti ematologici</t>
  </si>
  <si>
    <t>B06AA    Enzimi</t>
  </si>
  <si>
    <t>B06AA49</t>
  </si>
  <si>
    <t>Promelasi</t>
  </si>
  <si>
    <t>Serrapeptasi</t>
  </si>
  <si>
    <t>cpr. 5 mg.</t>
  </si>
  <si>
    <t>SISTEMA CARDIOVASCOLARE</t>
  </si>
  <si>
    <t>C - Sistema cardiovascolare</t>
  </si>
  <si>
    <t>C01  Terapia cardiaca</t>
  </si>
  <si>
    <t>C01A  Glicosidi cardiaci</t>
  </si>
  <si>
    <t>C01AA  Glicosidi digitalici</t>
  </si>
  <si>
    <t>C01AA05</t>
  </si>
  <si>
    <t>Digossina</t>
  </si>
  <si>
    <t>cpr. 0,125 mg</t>
  </si>
  <si>
    <t>cpr 0,0625 mg</t>
  </si>
  <si>
    <t>cpr. 0,250 mg.</t>
  </si>
  <si>
    <t>sciroppo 0,05 mg/ml.</t>
  </si>
  <si>
    <t>im.ev. 2 ml. 0,5 mg.</t>
  </si>
  <si>
    <t>C01AA08</t>
  </si>
  <si>
    <t>Metildigossina</t>
  </si>
  <si>
    <t>fl 0,2 mg/2ml</t>
  </si>
  <si>
    <t>cpr.  0,1 mg</t>
  </si>
  <si>
    <t>cpr. 0,05 mg.</t>
  </si>
  <si>
    <t>C01B  Antiaritmici, CLASSE I e III</t>
  </si>
  <si>
    <t>C01BC  Antiaritmici, CLASSE I C</t>
  </si>
  <si>
    <t>C01BC03</t>
  </si>
  <si>
    <t>Propafenone cloridrato</t>
  </si>
  <si>
    <t>70 mg/20 ml.soluz.iniett.f.</t>
  </si>
  <si>
    <t>cpr. 150 mg.</t>
  </si>
  <si>
    <t>cpr. 325 mg.</t>
  </si>
  <si>
    <t>cpr. 425 mg.</t>
  </si>
  <si>
    <t>C01BC04</t>
  </si>
  <si>
    <t>Flecainide acetato</t>
  </si>
  <si>
    <t>cpr. 100 mg.</t>
  </si>
  <si>
    <t>C01BD  Antiaritmici, CLASSE III</t>
  </si>
  <si>
    <t>C01BD01</t>
  </si>
  <si>
    <t>Amiodarone cloridrato</t>
  </si>
  <si>
    <t>ev. 150 mg./3 ml.</t>
  </si>
  <si>
    <t>cpr. 200 mg.</t>
  </si>
  <si>
    <t>C01BD05</t>
  </si>
  <si>
    <t>Ibutilide (fumarato)</t>
  </si>
  <si>
    <t>fl.infusione 10 ml.</t>
  </si>
  <si>
    <t>C01BD07</t>
  </si>
  <si>
    <t>Dronedarone</t>
  </si>
  <si>
    <t>cpr 400 mg</t>
  </si>
  <si>
    <t>C01C  Stimolanti cardiaci, esclusi i glicosidi cardiaci</t>
  </si>
  <si>
    <t>C01CA  Adrenergici e dopaminergici</t>
  </si>
  <si>
    <t>C01CA03</t>
  </si>
  <si>
    <t>Noradrenalina tartrato</t>
  </si>
  <si>
    <t>ev. 2 mg./ml.</t>
  </si>
  <si>
    <t>C01CA04</t>
  </si>
  <si>
    <t>Dopamina Cloridrato</t>
  </si>
  <si>
    <t>ev.fl 200 mg/5 ml.</t>
  </si>
  <si>
    <t>C01CA17</t>
  </si>
  <si>
    <t>Midodrina (cloridrato)</t>
  </si>
  <si>
    <t>0,25% gocce os 30 ml.</t>
  </si>
  <si>
    <t>C01CA19</t>
  </si>
  <si>
    <t>Fenoldopam (mesilato)</t>
  </si>
  <si>
    <t>20 mg./2 ml.soluz.iniett.ev f. 2 ml.</t>
  </si>
  <si>
    <t>C01CA24</t>
  </si>
  <si>
    <t xml:space="preserve">Adrenalina </t>
  </si>
  <si>
    <t>bb soluz.iniett.im iniettore prer. 2,05 ml.</t>
  </si>
  <si>
    <t>ad soluz.iniett.im iniettore prer. 2,05 ml.</t>
  </si>
  <si>
    <t>Adrenalina</t>
  </si>
  <si>
    <t>im sc 1 mg./1 ml f.</t>
  </si>
  <si>
    <t>C01CE03</t>
  </si>
  <si>
    <t>Enoximone</t>
  </si>
  <si>
    <t>100 mg/20 ml.conc,per soluz.per inf.ev f. 20 ml.</t>
  </si>
  <si>
    <t>C01D  Vasodilatatori usati nelle malattie cardiache</t>
  </si>
  <si>
    <t>C01DA  Nitrati organici</t>
  </si>
  <si>
    <t>C01DA02</t>
  </si>
  <si>
    <t>Nitroglicerina</t>
  </si>
  <si>
    <t>50 mg/50 ml.conc.per soluz.per inf.ev.fl.50 ml.</t>
  </si>
  <si>
    <t>cerotto transd. 5 mg.</t>
  </si>
  <si>
    <t>cerotto transd. 10 mg.</t>
  </si>
  <si>
    <t>cerotto transd. 15 mg.</t>
  </si>
  <si>
    <t>C01DA14</t>
  </si>
  <si>
    <t>Isosorbide Mononitrato</t>
  </si>
  <si>
    <t>cpr. 20 mg.</t>
  </si>
  <si>
    <t>cpr. 50 mg.ril.mod.</t>
  </si>
  <si>
    <t>C01DA08</t>
  </si>
  <si>
    <t>Isosorbide dinitrato</t>
  </si>
  <si>
    <t>10 mg cpr subl.</t>
  </si>
  <si>
    <t>C01E  Altri preparati cardiaci</t>
  </si>
  <si>
    <t>C01EA  Prostaglandine</t>
  </si>
  <si>
    <t>C01EA01</t>
  </si>
  <si>
    <t>Alprostadil (alfa-ciclodestrina)</t>
  </si>
  <si>
    <t>fl. 20 mcg.</t>
  </si>
  <si>
    <t>fl. 60 mcg.</t>
  </si>
  <si>
    <t>Alprostadil</t>
  </si>
  <si>
    <t>ev.inf. 500 mcg.</t>
  </si>
  <si>
    <t>C01EB  Altri preparati cardiaci</t>
  </si>
  <si>
    <t>C01EB07</t>
  </si>
  <si>
    <t>Fruttosio 1,6 difosfato</t>
  </si>
  <si>
    <t>flac inf. 5 g/50 ml.</t>
  </si>
  <si>
    <t>C01EB10</t>
  </si>
  <si>
    <t>Adenosina</t>
  </si>
  <si>
    <t>6 mg/2 ml soluz.iniett. f. 2 ml.</t>
  </si>
  <si>
    <t>C02  Antipertensivi</t>
  </si>
  <si>
    <t>C02A  Sostanze antiadrenergiche ad azione centrale</t>
  </si>
  <si>
    <t>C02AB  Metildopa</t>
  </si>
  <si>
    <t>C02AC  Agonisti dei recettori dell'imidazolina</t>
  </si>
  <si>
    <t>C02AC01</t>
  </si>
  <si>
    <t>Clonidina</t>
  </si>
  <si>
    <t>sist. transd. 2,5 mg.</t>
  </si>
  <si>
    <t>sist. transd. 5 mg.</t>
  </si>
  <si>
    <t>C02C  Sostanze antiadrenergiche ad azione periferica</t>
  </si>
  <si>
    <t>C02CA  Bloccanti dei recettori alfa-adrenergici</t>
  </si>
  <si>
    <t>C02CA04</t>
  </si>
  <si>
    <t>Doxazosin (mesilato)</t>
  </si>
  <si>
    <t>cpr. 2 mg.</t>
  </si>
  <si>
    <t>cpr. 4 mg.</t>
  </si>
  <si>
    <t>C02CA06</t>
  </si>
  <si>
    <t>Urapidil</t>
  </si>
  <si>
    <t>ev.inf. 50 mg./10 ml.</t>
  </si>
  <si>
    <t>C02D  Sostanze ad azione sulla muscolatura liscia arteriolare</t>
  </si>
  <si>
    <t>C02DD  Derivati nitroferricianurici</t>
  </si>
  <si>
    <t>C02DD01</t>
  </si>
  <si>
    <t>Sodio nitroprussiato</t>
  </si>
  <si>
    <t>ev. 100 mg.</t>
  </si>
  <si>
    <t>C02K  Altri antipertensivi</t>
  </si>
  <si>
    <t>C02KX  Altri antipertensivi</t>
  </si>
  <si>
    <t>C02KX01</t>
  </si>
  <si>
    <t>Bosentan (monoidrato)</t>
  </si>
  <si>
    <t>cpr. riv 125 mg</t>
  </si>
  <si>
    <t>cpr. riv. 62,5 mg</t>
  </si>
  <si>
    <t>C02KX02</t>
  </si>
  <si>
    <t>Ambisentan</t>
  </si>
  <si>
    <t>5 mg cpr</t>
  </si>
  <si>
    <t>C02KX03</t>
  </si>
  <si>
    <t>Sitaxentan sodico</t>
  </si>
  <si>
    <t>cpr riv 100 mg</t>
  </si>
  <si>
    <t>C02KX</t>
  </si>
  <si>
    <t>C03  Diuretici</t>
  </si>
  <si>
    <t>C03B  Diuretici ad azione diuretica minore, esluse le tiazidi</t>
  </si>
  <si>
    <t>C03BA  Sulfonamidi, non associate</t>
  </si>
  <si>
    <t>C03BA08</t>
  </si>
  <si>
    <t>Metalazone</t>
  </si>
  <si>
    <t>C03C  Diuretici ad azione diuretica maggiore</t>
  </si>
  <si>
    <t>C03CA  Sulfonamidi, non associate</t>
  </si>
  <si>
    <t>C03CA01</t>
  </si>
  <si>
    <t>Furosemide</t>
  </si>
  <si>
    <t>cpr. 25 mg.</t>
  </si>
  <si>
    <t>im.ev. 20 mg.</t>
  </si>
  <si>
    <t>cpr. 500 mg.</t>
  </si>
  <si>
    <t>10 mg./ml. os fl. 100 ml.</t>
  </si>
  <si>
    <t>C03D  Farmaci risparmiatori di potassio</t>
  </si>
  <si>
    <t>C03DA  Antagonisti dell'aldosterone</t>
  </si>
  <si>
    <t>C03DA01</t>
  </si>
  <si>
    <t>Spironolattone</t>
  </si>
  <si>
    <t>C03DA02</t>
  </si>
  <si>
    <t>Potassio Canreonato</t>
  </si>
  <si>
    <t>ev. 200 mg./2 ml.</t>
  </si>
  <si>
    <t>C03E  Diuretici e farmaci risparmiatori di potassio in associazione</t>
  </si>
  <si>
    <t>C04  Vasodilatatori periferici</t>
  </si>
  <si>
    <t>C04A  Vasodilatatori periferici</t>
  </si>
  <si>
    <t>C04AD  Derivati purinici</t>
  </si>
  <si>
    <t>C04AD03</t>
  </si>
  <si>
    <t xml:space="preserve">Pentoxifillina </t>
  </si>
  <si>
    <t>cpr. 400 mg.</t>
  </si>
  <si>
    <t>f. 100 mg.</t>
  </si>
  <si>
    <t>C05  Vasoprotettori</t>
  </si>
  <si>
    <t>C05A  Sostanze per il trattamento di emorroidi e ragadi anali per uso topico</t>
  </si>
  <si>
    <t>C05AA  Corticosteroidi</t>
  </si>
  <si>
    <t>C05AA01</t>
  </si>
  <si>
    <t>Idrocortisone + esculoside + amilocaina + benzocaina +benzalconio cloruro</t>
  </si>
  <si>
    <t>crema rettale</t>
  </si>
  <si>
    <t>C05C  Sostanze capillaroprotettrici</t>
  </si>
  <si>
    <t>C05CX  altre sostanze capillaroprotettrici</t>
  </si>
  <si>
    <t>C05CX</t>
  </si>
  <si>
    <t>Escina</t>
  </si>
  <si>
    <t>cpr. 40 mg.</t>
  </si>
  <si>
    <t>ev. 5 mg.</t>
  </si>
  <si>
    <t>C07  Betabloccanti</t>
  </si>
  <si>
    <t>C07A  Betabloccanti</t>
  </si>
  <si>
    <t>C07AA  Betabloccanti non selettivi</t>
  </si>
  <si>
    <t>C07AA05</t>
  </si>
  <si>
    <t>Propranololo</t>
  </si>
  <si>
    <t>ev. 5 ml. 5 mg.</t>
  </si>
  <si>
    <t>C07AA07</t>
  </si>
  <si>
    <t>Sotalolo</t>
  </si>
  <si>
    <t>cpr. 80 mg</t>
  </si>
  <si>
    <t>cpr. 160 mg</t>
  </si>
  <si>
    <t>C07AB  Betabloccanti selettivi non associati</t>
  </si>
  <si>
    <t>C07AB03</t>
  </si>
  <si>
    <t>Atenololo</t>
  </si>
  <si>
    <t>ev. 10 ml. 5 mg.</t>
  </si>
  <si>
    <t>C07AB07</t>
  </si>
  <si>
    <t>Bisoprololo</t>
  </si>
  <si>
    <t>C07AB09</t>
  </si>
  <si>
    <t>Esmololo</t>
  </si>
  <si>
    <t>10 mg/ml.sacca 250 ml.</t>
  </si>
  <si>
    <t>C07AB12</t>
  </si>
  <si>
    <t>Nebivololo</t>
  </si>
  <si>
    <t>C07AG  Bloccanti dei recettori alfa- e beta-adrenergici</t>
  </si>
  <si>
    <t>C07AG01</t>
  </si>
  <si>
    <t xml:space="preserve">Labetololo </t>
  </si>
  <si>
    <t>5 mg/ml.f. 20 ml.</t>
  </si>
  <si>
    <t>C07AG02</t>
  </si>
  <si>
    <t>Carvedilolo</t>
  </si>
  <si>
    <t>cpr. 6,25 mg.</t>
  </si>
  <si>
    <t>C08  Calcioantagonisti</t>
  </si>
  <si>
    <t>C08C  Calcioantagonisti selettivi con prevalente effetto vascolare</t>
  </si>
  <si>
    <t>C08CA  Derivati diidropiridinici</t>
  </si>
  <si>
    <t>C08CA01</t>
  </si>
  <si>
    <t>Amlodipina</t>
  </si>
  <si>
    <t>cpr. 10 mg.</t>
  </si>
  <si>
    <t>C08CA05</t>
  </si>
  <si>
    <t>Nifedipina</t>
  </si>
  <si>
    <t>cps. 10 mg.</t>
  </si>
  <si>
    <t>cpr. 30 mg. rivest.a rilascio modificato</t>
  </si>
  <si>
    <t>cpr. 60 mg. rivest.a rilascio modificato</t>
  </si>
  <si>
    <t>cps.molli 20 mg.</t>
  </si>
  <si>
    <t>20 mg/ml. gocce os 30 ml.</t>
  </si>
  <si>
    <t>C08CA06</t>
  </si>
  <si>
    <t>Nimodipina</t>
  </si>
  <si>
    <t>gocce os  25 ml. 30 mg./0,75 ml.</t>
  </si>
  <si>
    <t>C08D  Calcioantagonisti selettivi con effetto cardiaco diretto</t>
  </si>
  <si>
    <t>C08DA  Derivati fenilalchilaminici</t>
  </si>
  <si>
    <t>C08DA01</t>
  </si>
  <si>
    <t>Verapamil cloridrato</t>
  </si>
  <si>
    <t>cpr. retard 180 mg</t>
  </si>
  <si>
    <t>ev.flebo 2 ml. 5 mg.</t>
  </si>
  <si>
    <t>cpr. 120 mg.</t>
  </si>
  <si>
    <t>cpr. 80 mg.</t>
  </si>
  <si>
    <t>cpr. 240 mg.</t>
  </si>
  <si>
    <t>C08DB  Derivati benzotiazepinici</t>
  </si>
  <si>
    <t>C08DB01</t>
  </si>
  <si>
    <t>Diltiazem Cloridrato</t>
  </si>
  <si>
    <t>cpr. 300 mg</t>
  </si>
  <si>
    <t>50 mg/5 ml.iniett.f.</t>
  </si>
  <si>
    <t>cpr. 60 mg.</t>
  </si>
  <si>
    <t>C09  Sostanze ad azione sul sistema renina-angiotensina</t>
  </si>
  <si>
    <t>C09A  ACE-inibitori, non associati</t>
  </si>
  <si>
    <t>C09AA  ACE-inibitori, non associati</t>
  </si>
  <si>
    <t>C09AA01</t>
  </si>
  <si>
    <t>Captopril</t>
  </si>
  <si>
    <t>cpr. 50 mg.</t>
  </si>
  <si>
    <t>C09AA04</t>
  </si>
  <si>
    <t>Perindopril</t>
  </si>
  <si>
    <t>C09AA05</t>
  </si>
  <si>
    <t>Ramipril</t>
  </si>
  <si>
    <t>cpr. 2,5 mg.</t>
  </si>
  <si>
    <t>C09B  ACE-inibitori, associazioni</t>
  </si>
  <si>
    <t>C09BA  ACE-inibitori e diuretici</t>
  </si>
  <si>
    <t>C09BA05</t>
  </si>
  <si>
    <t>Ramipril + idroclorotiazide</t>
  </si>
  <si>
    <t>cpr. 5 mg. + 25 mg.</t>
  </si>
  <si>
    <t>cpr. 2,5 mg. + 12,5 mg.</t>
  </si>
  <si>
    <t>C09C  Antagonisti dell'angiotensina II</t>
  </si>
  <si>
    <t>C09CA  Antagonisti dell'angiotensina II, non associati</t>
  </si>
  <si>
    <t>C09CA01</t>
  </si>
  <si>
    <t xml:space="preserve">Losartan potassico </t>
  </si>
  <si>
    <t>cpr. 50 mg</t>
  </si>
  <si>
    <t>C09CA02</t>
  </si>
  <si>
    <t>Eprosartan mesilato</t>
  </si>
  <si>
    <t>cpr. 600 mg</t>
  </si>
  <si>
    <t>C09CA03</t>
  </si>
  <si>
    <t xml:space="preserve">Valsartan </t>
  </si>
  <si>
    <t>cps. 160 mg.</t>
  </si>
  <si>
    <t>cps. 320 mg.</t>
  </si>
  <si>
    <t>C09CA04</t>
  </si>
  <si>
    <t xml:space="preserve">Irbesartan </t>
  </si>
  <si>
    <t>C09CA07</t>
  </si>
  <si>
    <t>Telmisartan</t>
  </si>
  <si>
    <t>C09D  Antagonisti dell'angiotensina II, associazioni</t>
  </si>
  <si>
    <t>C09DA  Antagonisti dell'angiotensina II e diuretici</t>
  </si>
  <si>
    <t>C09DA01</t>
  </si>
  <si>
    <t>Losartan + idroclorotiazide</t>
  </si>
  <si>
    <t>cpr. 50 mg+12,5mg.</t>
  </si>
  <si>
    <t>cpr. 100 mg+25mg.</t>
  </si>
  <si>
    <t>C09DA04</t>
  </si>
  <si>
    <t>Irbesartan+idrocolorotiazide</t>
  </si>
  <si>
    <t>cpr. 300 mg.+12,5 mg.</t>
  </si>
  <si>
    <t>cpr. 300 mg.+25 mg.</t>
  </si>
  <si>
    <t>C09DA07</t>
  </si>
  <si>
    <t>Telmisartan + idroclorotiazide</t>
  </si>
  <si>
    <t>cpr. 40 mg+12,5mg.</t>
  </si>
  <si>
    <t>cpr. 80 mg.+12,5 mg.</t>
  </si>
  <si>
    <t>C09X  Sonisti dell'angiotensina II, associazioni</t>
  </si>
  <si>
    <t>C09XA  Antagonisti dell'angiotensina II e diuretici</t>
  </si>
  <si>
    <t>C09XA02</t>
  </si>
  <si>
    <t>Aliskiren emifumarato</t>
  </si>
  <si>
    <t>cpr riv 150 mg</t>
  </si>
  <si>
    <t>cpr riv 300 mg</t>
  </si>
  <si>
    <t>C10  Sostanze modificatrici dei lipidi</t>
  </si>
  <si>
    <t>C10A  Sostanze modificatrici dei lipidi, non associate</t>
  </si>
  <si>
    <t>C10AA  Inibitori della HMG CoA reduttasi</t>
  </si>
  <si>
    <t>C10AA01</t>
  </si>
  <si>
    <t>Simvastatina</t>
  </si>
  <si>
    <t>C10AA05</t>
  </si>
  <si>
    <t>Atorvastatina (sale di calcio)</t>
  </si>
  <si>
    <t>C10AA07</t>
  </si>
  <si>
    <t>Rosuvastatina (sale di calcio)</t>
  </si>
  <si>
    <t>cpr.riv. 10 mg.</t>
  </si>
  <si>
    <t>cpr.riv. 20 mg.</t>
  </si>
  <si>
    <t>C10AX06</t>
  </si>
  <si>
    <t>Omega polienolici</t>
  </si>
  <si>
    <t>cps.molli 1 g.</t>
  </si>
  <si>
    <t>C10B  ACE-inibitori, associazioni</t>
  </si>
  <si>
    <t>C10BA  ACE-inibitori e diuretici</t>
  </si>
  <si>
    <t>C10BA02</t>
  </si>
  <si>
    <t>Ezetimibe + simvastatina</t>
  </si>
  <si>
    <t>cpr. 10mg/10mg.</t>
  </si>
  <si>
    <t>cpr. 10mg/20mg.</t>
  </si>
  <si>
    <t>DERMATOLOGICI</t>
  </si>
  <si>
    <t>D - Dermatologici</t>
  </si>
  <si>
    <t>D01  Antimicotici per uso dermatologico</t>
  </si>
  <si>
    <t>D01A  Antimicotici per uso topico</t>
  </si>
  <si>
    <t>D01AC  Derivati imidazolinici e triazolici</t>
  </si>
  <si>
    <t>D01AC02</t>
  </si>
  <si>
    <t>Miconazolo nitrato</t>
  </si>
  <si>
    <t>2% polvere cutanea 30 g.</t>
  </si>
  <si>
    <t>2% crema 30 g.</t>
  </si>
  <si>
    <t>D01 BA Antimicotici per uso sistemico</t>
  </si>
  <si>
    <t>D01BA01</t>
  </si>
  <si>
    <t>Griseofulvina</t>
  </si>
  <si>
    <t>cpr. 125 mg.</t>
  </si>
  <si>
    <t>D03  Preparati per il trattamento di ferite ed ulcerazioni</t>
  </si>
  <si>
    <t>D03A  Cicatrizzanti</t>
  </si>
  <si>
    <t>D03AX  Altri cicatrizzanti</t>
  </si>
  <si>
    <t>D03AX</t>
  </si>
  <si>
    <t>Sulfadiazina argentica + acido ialuronico</t>
  </si>
  <si>
    <t>garze  10X10</t>
  </si>
  <si>
    <t>D03B  Enzimi</t>
  </si>
  <si>
    <t>D03BA  Enzimi proteolitici</t>
  </si>
  <si>
    <t>D03BA52</t>
  </si>
  <si>
    <t>Collagenasi + cloramfenicolo</t>
  </si>
  <si>
    <t>unguento 30 g.</t>
  </si>
  <si>
    <t>D04  Antipruriginosi, inclusi antistaminici, anestetici, ecc</t>
  </si>
  <si>
    <t>D04A  Antipruriginosi, inclusi antistaminici, anestetici, ecc</t>
  </si>
  <si>
    <t>D04AA Antistaminici per uso topico</t>
  </si>
  <si>
    <t>D04AA10</t>
  </si>
  <si>
    <t>Prometazina</t>
  </si>
  <si>
    <t>crema 2% 30 g</t>
  </si>
  <si>
    <t>D04AB Anestetici per uso topico</t>
  </si>
  <si>
    <t>D04AB04</t>
  </si>
  <si>
    <t>Benzocaina + Alcool benzilico + cloroxilenolo</t>
  </si>
  <si>
    <t>crema</t>
  </si>
  <si>
    <t>D05  Antipsoriasici</t>
  </si>
  <si>
    <t>D05A  Antipsoriasici per uso topico</t>
  </si>
  <si>
    <t>D05AX Altri antipsoriasici per uso topico</t>
  </si>
  <si>
    <t>D05AX02</t>
  </si>
  <si>
    <t>Calcipotriolo</t>
  </si>
  <si>
    <t>0,005% crema 30 g.</t>
  </si>
  <si>
    <t>D05AB Antipsoriasici per uso sistemico</t>
  </si>
  <si>
    <t>D05BB Retinoidi per il trattamento della psoriasi</t>
  </si>
  <si>
    <t>D05BB02</t>
  </si>
  <si>
    <t xml:space="preserve">Acitretina </t>
  </si>
  <si>
    <t>cps. 25 mg.</t>
  </si>
  <si>
    <t>D06  Antibiotici e chemioterapici per uso dermatologico</t>
  </si>
  <si>
    <t>D06A  Antibiotici per uso topico</t>
  </si>
  <si>
    <t>D06AA Tetracicline e derivati</t>
  </si>
  <si>
    <t>D06AA02</t>
  </si>
  <si>
    <t>Clortetraciclina</t>
  </si>
  <si>
    <t>3% unguento 14,2 g.</t>
  </si>
  <si>
    <t>D06AX Altri antibiotici per uso topico</t>
  </si>
  <si>
    <t>D06AX07</t>
  </si>
  <si>
    <t xml:space="preserve">Gentamicina solfato </t>
  </si>
  <si>
    <t>crema 0,1% 30 g.</t>
  </si>
  <si>
    <t>unguento 0,1% 30 g.</t>
  </si>
  <si>
    <t>D06B  Chemioterapici per uso topico</t>
  </si>
  <si>
    <t>D06BA Sulfonamidi</t>
  </si>
  <si>
    <t>D06BA01</t>
  </si>
  <si>
    <t xml:space="preserve">Sulfadiazina argentica </t>
  </si>
  <si>
    <t>crema 1%</t>
  </si>
  <si>
    <t>D06BA51</t>
  </si>
  <si>
    <t>Sulfadiazina argentica+acido jaluronico</t>
  </si>
  <si>
    <t>garze 10 x 10</t>
  </si>
  <si>
    <t>crema 25 g.</t>
  </si>
  <si>
    <t>D06BB Antivirali</t>
  </si>
  <si>
    <t>D06BB03</t>
  </si>
  <si>
    <t>Aciclovir</t>
  </si>
  <si>
    <t>5% crema 10 g.</t>
  </si>
  <si>
    <t>D06BB10</t>
  </si>
  <si>
    <t>Imiquimod</t>
  </si>
  <si>
    <t>12 bustine monouso 250 mg(imiquimod 5 mg/100 mg di crema)</t>
  </si>
  <si>
    <t>D07  Corticosteroidi, preparati dermatologici</t>
  </si>
  <si>
    <t>D07A  Corticosteroidi, non associati</t>
  </si>
  <si>
    <t>D07AC  Corticosteroidi, attivi (gruppo III)</t>
  </si>
  <si>
    <t>D07AC01</t>
  </si>
  <si>
    <t>Betametasone valerato</t>
  </si>
  <si>
    <t>crema 0,1%</t>
  </si>
  <si>
    <t>D07AC06</t>
  </si>
  <si>
    <t xml:space="preserve">Diflucortolone </t>
  </si>
  <si>
    <t>unguento 0,3%</t>
  </si>
  <si>
    <t>D07AC14</t>
  </si>
  <si>
    <t>Metilprednisolone aceponato</t>
  </si>
  <si>
    <t>0,1% crema 20 g.</t>
  </si>
  <si>
    <t>D07C  Corticosteroidi, associazioni con antibiotici</t>
  </si>
  <si>
    <t>D07CA  Corticosteroidi deboli, associazioni con antibiotici</t>
  </si>
  <si>
    <t>D07CA01</t>
  </si>
  <si>
    <t>Idrocortisone + cloramfenicolo</t>
  </si>
  <si>
    <t>2,5%+2% unguento 20 g.</t>
  </si>
  <si>
    <t>D07CC  Corticosteroidi attivi, associazioni con antibiotici</t>
  </si>
  <si>
    <t>D07CC01</t>
  </si>
  <si>
    <t>Betametasone + gentamicina</t>
  </si>
  <si>
    <t>0,1% + 0,1% crema 30 g.</t>
  </si>
  <si>
    <t xml:space="preserve">D07X  Corticosteroidi, altre associazioni </t>
  </si>
  <si>
    <t xml:space="preserve">D07XC Corticosteroidi attivi, altre associazioni </t>
  </si>
  <si>
    <t>D07XC01</t>
  </si>
  <si>
    <t xml:space="preserve">Betametasone + acido salicilico </t>
  </si>
  <si>
    <t>0,05% + 3% unguento 30 g.</t>
  </si>
  <si>
    <t>D08  Antisettici e disinfettanti</t>
  </si>
  <si>
    <t>D08A  Antisettici e disinfettanti</t>
  </si>
  <si>
    <t>D08AG  Derivati dello iodio</t>
  </si>
  <si>
    <t>D08AG02</t>
  </si>
  <si>
    <t>Povidone-iodio</t>
  </si>
  <si>
    <t>10% gel 30 g.</t>
  </si>
  <si>
    <t>D08AL  Composti dell'argento</t>
  </si>
  <si>
    <t>D08AL30</t>
  </si>
  <si>
    <t>Argento colloidale + benzoile perossido idrato</t>
  </si>
  <si>
    <t>polvere spray 10,18 g.</t>
  </si>
  <si>
    <t>D08AX01</t>
  </si>
  <si>
    <t>PEROSSIDO DI IDROGENO</t>
  </si>
  <si>
    <t>10 mg 1% CREMA 25 g</t>
  </si>
  <si>
    <t>D11  Altri preparati dermatologici</t>
  </si>
  <si>
    <t>D11A  Altri preparati dermatologici</t>
  </si>
  <si>
    <t>D11AE  Androgeni per uso topico</t>
  </si>
  <si>
    <t>D11AX  Altri dermatologici</t>
  </si>
  <si>
    <t>D11AX15</t>
  </si>
  <si>
    <t>Pimecrolimus</t>
  </si>
  <si>
    <t>1% crema 30 g.</t>
  </si>
  <si>
    <t>SISTEMA GENITO-URINARIO ED ORMONI SESSUALI</t>
  </si>
  <si>
    <t>G - Sistema genito-urinario ed ormoni sessuali</t>
  </si>
  <si>
    <t>G01  Antinfettivi ed antisettici ginecologici</t>
  </si>
  <si>
    <t>G01A  Antinfettivi ed antisettici, escluse le associazioni con corticosteroidi</t>
  </si>
  <si>
    <t>G01AF  Derivati imidazolici</t>
  </si>
  <si>
    <t>G01AF04</t>
  </si>
  <si>
    <t>Miconazolo</t>
  </si>
  <si>
    <t>100 mg. ovuli vaginali</t>
  </si>
  <si>
    <t>G02AD  Prostaglandine</t>
  </si>
  <si>
    <t>G02AD02</t>
  </si>
  <si>
    <t xml:space="preserve">Dinoprostone  </t>
  </si>
  <si>
    <t>gel vaginale 2 mg/3 g gel vag. sir.prer.</t>
  </si>
  <si>
    <t>gel vaginale 1 mg/3 g gel vag. sir.prer.</t>
  </si>
  <si>
    <t>gel endocervicale 0,5 mg/3 g.gel endocerv. sir.prer.</t>
  </si>
  <si>
    <t>disp.vag.10 mg.</t>
  </si>
  <si>
    <t>G02AD03</t>
  </si>
  <si>
    <t>Gemeprost</t>
  </si>
  <si>
    <t>ovulo vaginalie 1 mg.</t>
  </si>
  <si>
    <t>G02AD05</t>
  </si>
  <si>
    <t>Sulprostone</t>
  </si>
  <si>
    <t>0,5 mg.polv.per soluz.per infus.f.</t>
  </si>
  <si>
    <t>G02C  Altri preparati ginecologici</t>
  </si>
  <si>
    <t>G02CA  Simpaticomimetici, tocolitici</t>
  </si>
  <si>
    <t>G02CA01</t>
  </si>
  <si>
    <t>Ritodrina (cloridrato)</t>
  </si>
  <si>
    <t>cpr 10 mg</t>
  </si>
  <si>
    <t>ev. f. 5 ml. 50 mg.</t>
  </si>
  <si>
    <t>G02CA49</t>
  </si>
  <si>
    <t>Isoxsuprina cloridrato</t>
  </si>
  <si>
    <t>ev.im.f.2 ml. 10 mg.</t>
  </si>
  <si>
    <t>G02CB  Inibitori della Prolattina</t>
  </si>
  <si>
    <t>G02CC  Preparati antinfiammatori per somministrazione vaginale</t>
  </si>
  <si>
    <t>G02CC03</t>
  </si>
  <si>
    <t>Benzidamina (cloridrato)</t>
  </si>
  <si>
    <t>0,5 g polv.per soluz.vag.buste</t>
  </si>
  <si>
    <t>G02CX  Altri ginecologici</t>
  </si>
  <si>
    <t>G02CX01</t>
  </si>
  <si>
    <t xml:space="preserve">Atosiban (acetato) </t>
  </si>
  <si>
    <t>ev.f.soluz.iniett.0,9 ml.</t>
  </si>
  <si>
    <t>ev.fl.conc.inf. 5 ml.</t>
  </si>
  <si>
    <t>G03 Ormoni sessuali e modulatori del sistema genitale</t>
  </si>
  <si>
    <t>G03A Contraccettivi ormonali sistemici</t>
  </si>
  <si>
    <t>G03AA Associazioni fisse estro-progestiniche</t>
  </si>
  <si>
    <t>G03AA13</t>
  </si>
  <si>
    <t>Norelgestromina + estrogeno</t>
  </si>
  <si>
    <t>cer. transd. 6mg + 600 mcg</t>
  </si>
  <si>
    <t>G03AC03</t>
  </si>
  <si>
    <t>Etonogestrel</t>
  </si>
  <si>
    <t>68 mg impianto s.c.</t>
  </si>
  <si>
    <t>G03G Gonadotropine ed altri stimolanti dell'ovulazione</t>
  </si>
  <si>
    <t>G03GA Gonadotropine</t>
  </si>
  <si>
    <t>G03GA02</t>
  </si>
  <si>
    <t>Menotropina</t>
  </si>
  <si>
    <t>im.f.polv.+f.solv.</t>
  </si>
  <si>
    <t>75 UI per soluz.iniett.sc im.f.</t>
  </si>
  <si>
    <t>G03GA04</t>
  </si>
  <si>
    <t>Urofollitropina</t>
  </si>
  <si>
    <t>im.sc.fl.polv.liof. 75 UI f.</t>
  </si>
  <si>
    <t>G03GA05</t>
  </si>
  <si>
    <t>Follitropina alfa</t>
  </si>
  <si>
    <t>sol. iniett. penna sc 450 U.I.</t>
  </si>
  <si>
    <t>fl sc 150 U.I.</t>
  </si>
  <si>
    <t>G03GA06</t>
  </si>
  <si>
    <t>Follitropina beta</t>
  </si>
  <si>
    <t>sol. iniett.cartucce uso sc 300 U.I.</t>
  </si>
  <si>
    <t>sol. iniett. cartucce uso sc 600 U.I.</t>
  </si>
  <si>
    <t>sol. iniett. cartucce uso sc 900 U.I.</t>
  </si>
  <si>
    <t>G03GA07</t>
  </si>
  <si>
    <t>Lutropina Alfa</t>
  </si>
  <si>
    <t xml:space="preserve">fl sc 75 U.I. </t>
  </si>
  <si>
    <t>G03GA99</t>
  </si>
  <si>
    <t>Follitropina alfa+lutropina alfa</t>
  </si>
  <si>
    <t>fl 150 UI (11mcg) + 75 UI (3mcg)</t>
  </si>
  <si>
    <t>G04  Urologici</t>
  </si>
  <si>
    <t>G04B  Altri urologici, inclusi gli antispastici</t>
  </si>
  <si>
    <t>G04BD Antispastici urinari</t>
  </si>
  <si>
    <t>G04BD04</t>
  </si>
  <si>
    <t>Oxibutinina cloridrato</t>
  </si>
  <si>
    <t>G04BD02</t>
  </si>
  <si>
    <t xml:space="preserve">Flavoxato + propifenazone </t>
  </si>
  <si>
    <t>G04BD07</t>
  </si>
  <si>
    <t>Tolterodina</t>
  </si>
  <si>
    <t xml:space="preserve">G04BX49 Altri Urologici </t>
  </si>
  <si>
    <t>G04C  Farmaci usati nell'ipertrofia prostatica benigna</t>
  </si>
  <si>
    <t>G04CA Antagonisti dei recettori alfa-adrenergici</t>
  </si>
  <si>
    <t>G04CA01</t>
  </si>
  <si>
    <t>Alfuzosina cloridrato</t>
  </si>
  <si>
    <t>cpr riv. 2,5 mg.</t>
  </si>
  <si>
    <t>10 mg cpr ril.prol.</t>
  </si>
  <si>
    <t>G04CB  Inibitori della testosterone 5-alfa reduttasi</t>
  </si>
  <si>
    <t>G04CB01</t>
  </si>
  <si>
    <t>Finasteride</t>
  </si>
  <si>
    <t>cpr 5 mg.</t>
  </si>
  <si>
    <t xml:space="preserve">PREPARATI ORMONALI SISTEMICI </t>
  </si>
  <si>
    <t>H - Preparati ormonali sistemici, esclusi gli ormoni sessuali</t>
  </si>
  <si>
    <t>H01  Ormoni ipofisari, ipotalamici ed analoghi</t>
  </si>
  <si>
    <t>H01A  Ormoni del lobo anteriore dell'ipofisi ed analoghi</t>
  </si>
  <si>
    <t>H01AA  ACHT</t>
  </si>
  <si>
    <t>H01AA02</t>
  </si>
  <si>
    <t>Tetracosactide (esacetato)</t>
  </si>
  <si>
    <t>im f. 1 mg 1 ml.ril.prol.</t>
  </si>
  <si>
    <t>H01AC03</t>
  </si>
  <si>
    <t>Mecasermina</t>
  </si>
  <si>
    <t>10 mg/ml. soluz.iniett.sc fl. 4 ml.</t>
  </si>
  <si>
    <t>H01AX  Altri ormoni del lobo anteriore dell'ipofisi e analoghi</t>
  </si>
  <si>
    <t>H01AX01</t>
  </si>
  <si>
    <t>Pegvisomant</t>
  </si>
  <si>
    <t>10 mg polv.per soluz. iniett.sc</t>
  </si>
  <si>
    <t>20 mg polv.per soluz. iniett.sc</t>
  </si>
  <si>
    <t>H01B  Ormoni del lobo posteriore dell'ipofisi</t>
  </si>
  <si>
    <t>H01BA  Vasopressina e analoghi</t>
  </si>
  <si>
    <t>15 mg polv.per soluz. iniett.sc</t>
  </si>
  <si>
    <t>H01BA02</t>
  </si>
  <si>
    <t>Desmopressina (acetato triidrato)</t>
  </si>
  <si>
    <t>4 mcg/0,5 ml.</t>
  </si>
  <si>
    <t>20 mcg/1 ml.</t>
  </si>
  <si>
    <t>H01BA04</t>
  </si>
  <si>
    <t>Terlipressina (acetato idrato)</t>
  </si>
  <si>
    <t>1 mg/5 ml.polv.per soluz.iniett.</t>
  </si>
  <si>
    <t>H01BB  Oxitocina e derivati</t>
  </si>
  <si>
    <t>H01BB02</t>
  </si>
  <si>
    <t>Oxitocina</t>
  </si>
  <si>
    <t>im.ev.inf. 1 ml. 5 U.I.</t>
  </si>
  <si>
    <t>H01C  Ormoni ipotalamici</t>
  </si>
  <si>
    <t>H01CA  Ormoni liberatori delle gonadotropine</t>
  </si>
  <si>
    <t>H01CA01</t>
  </si>
  <si>
    <t>Gonadorelina acetato</t>
  </si>
  <si>
    <t>0,8 mg/10 ml polv.per soluz.iniett.fl</t>
  </si>
  <si>
    <t>H01CB  Ormone anticrescita</t>
  </si>
  <si>
    <t>H01CB01</t>
  </si>
  <si>
    <t>Somatostatina (acetato)</t>
  </si>
  <si>
    <t>3 mg polv.per soluz.iniett.ev f.</t>
  </si>
  <si>
    <t>H01CB02</t>
  </si>
  <si>
    <t>Octreotide</t>
  </si>
  <si>
    <t>1 flac multid. 5ml (0,2 mg)</t>
  </si>
  <si>
    <t>40 - PT AIFA (template)</t>
  </si>
  <si>
    <t>3 fiale 0,5 mg</t>
  </si>
  <si>
    <t>H02  Corticosteroidi sistemici</t>
  </si>
  <si>
    <t>H02A  Corticosteroidi sistemici, non associati</t>
  </si>
  <si>
    <t>H02AB  Glicocorticoidi</t>
  </si>
  <si>
    <t>H02AB01</t>
  </si>
  <si>
    <t>Betametasone (sodio fosfato)</t>
  </si>
  <si>
    <t>1 mg cpr eff.</t>
  </si>
  <si>
    <t>0,5 mg cpr eff.</t>
  </si>
  <si>
    <t>1,5 mg/2 ml soluz.iniett.f.</t>
  </si>
  <si>
    <t>4 mg/2 ml soluz.iniett.f.</t>
  </si>
  <si>
    <t>H02AB02</t>
  </si>
  <si>
    <t>Desametasone sodio fosfato</t>
  </si>
  <si>
    <t>4 mg/ml.soluz.iniett.fl.1 ml.</t>
  </si>
  <si>
    <t xml:space="preserve">Desametasone </t>
  </si>
  <si>
    <t>0,5 mg cpr.</t>
  </si>
  <si>
    <t>0,75 mg cpr.</t>
  </si>
  <si>
    <t>H02AB04</t>
  </si>
  <si>
    <t xml:space="preserve">Metilprednisolone </t>
  </si>
  <si>
    <t>cpr. 16 mg.</t>
  </si>
  <si>
    <t>Metilprednisolone (emisuccinato sodico)</t>
  </si>
  <si>
    <t>im.ev. 40 mg.</t>
  </si>
  <si>
    <t>im.ev. 1.000 mg.</t>
  </si>
  <si>
    <t>im.ev. 2.000 mg.</t>
  </si>
  <si>
    <t>H02AB07</t>
  </si>
  <si>
    <t xml:space="preserve">Prednisone </t>
  </si>
  <si>
    <t>H02AB08</t>
  </si>
  <si>
    <t xml:space="preserve">Triamcinolone acetonide </t>
  </si>
  <si>
    <t>im. 40 mg./ml.fl.</t>
  </si>
  <si>
    <t>H02AB09</t>
  </si>
  <si>
    <t>Idrocortisone (emisuccinato sodico)</t>
  </si>
  <si>
    <t>1 g/10 ml per soluz.iniett.ev. fl.10 ml.</t>
  </si>
  <si>
    <t>ev.im.fl. 2 ml. 100 mg.</t>
  </si>
  <si>
    <t>ev.im.fl. 4 ml. 500 mg.</t>
  </si>
  <si>
    <t>H02AB13</t>
  </si>
  <si>
    <t xml:space="preserve">Deflazacort </t>
  </si>
  <si>
    <t>cpr. 6 mg.</t>
  </si>
  <si>
    <t>cpr. 30 mg.</t>
  </si>
  <si>
    <t>H02B  Corticosteroidi sistemici, associazioni</t>
  </si>
  <si>
    <t>H02BX  Corticosteroidi sistemici, associazioni</t>
  </si>
  <si>
    <t>H02BX01</t>
  </si>
  <si>
    <t>Metilprednisolone  + lidocaina</t>
  </si>
  <si>
    <t>40 mg.+10 mg.fl. 1 ml.+siringa</t>
  </si>
  <si>
    <t>H03  Terapia tiroidea</t>
  </si>
  <si>
    <t>H03A  Preparati tiroidei</t>
  </si>
  <si>
    <t>H03AA  Ormoni tiroidei</t>
  </si>
  <si>
    <t>H03AA01</t>
  </si>
  <si>
    <t>Levotiroxina sodica</t>
  </si>
  <si>
    <t>cpr. 50 mcg.</t>
  </si>
  <si>
    <t>cpr. 100 mcg.</t>
  </si>
  <si>
    <t>H03B  Preparati antitiroidei</t>
  </si>
  <si>
    <t>H03BB Derivati imidazolici contenenti zolfo</t>
  </si>
  <si>
    <t>H03BB02</t>
  </si>
  <si>
    <t>Tiamazolo</t>
  </si>
  <si>
    <t>H04A  Ormoni glicogenolitici</t>
  </si>
  <si>
    <t>H04AA  Ormoni glicogenolitici</t>
  </si>
  <si>
    <t>H04AA01</t>
  </si>
  <si>
    <t>Glucagone (cloridrato)</t>
  </si>
  <si>
    <t>iniett.fl.liof.1 mg/1ml.</t>
  </si>
  <si>
    <t xml:space="preserve">H05B Ormoni Antiparatiroidei </t>
  </si>
  <si>
    <t>H05BXPreparati a base di calcitonina</t>
  </si>
  <si>
    <t>H05BX01</t>
  </si>
  <si>
    <t>Cinacalcet</t>
  </si>
  <si>
    <t>cpr riv. 90 mg</t>
  </si>
  <si>
    <t>cpr riv. 60 mg</t>
  </si>
  <si>
    <t>cpr riv. 30 mg</t>
  </si>
  <si>
    <t>J - Antimicrobici generali per uso sistemico</t>
  </si>
  <si>
    <t>J01  Antibatterici per uso sistemico</t>
  </si>
  <si>
    <t>J01A  Tetracicline</t>
  </si>
  <si>
    <t>J01AA  Tetracicline</t>
  </si>
  <si>
    <t>J01AA02</t>
  </si>
  <si>
    <t>Doxiciclina iclato</t>
  </si>
  <si>
    <t>J01AA12</t>
  </si>
  <si>
    <t>Tigeciclina</t>
  </si>
  <si>
    <t>50 mg infusione flac.ni 5 ml.</t>
  </si>
  <si>
    <t>J01C  Antibatterici beta-lattamici, penicilline</t>
  </si>
  <si>
    <t>J01CA  Penicilline ad ampio spettro</t>
  </si>
  <si>
    <t>J01CA01</t>
  </si>
  <si>
    <t xml:space="preserve">Ampicillina sodica </t>
  </si>
  <si>
    <t>im.ev. fl. 1 g.</t>
  </si>
  <si>
    <t xml:space="preserve">Ampicillina triidrato </t>
  </si>
  <si>
    <t>cpr. 1 g.</t>
  </si>
  <si>
    <t>J01CA04</t>
  </si>
  <si>
    <t>Amoxicillina triidrato</t>
  </si>
  <si>
    <t xml:space="preserve">Amoxicillina triidrato </t>
  </si>
  <si>
    <t>sosp. 5%</t>
  </si>
  <si>
    <t>J01CE  Penicilline sensibili alle beta-lattamasi</t>
  </si>
  <si>
    <t>J01CE01</t>
  </si>
  <si>
    <t>Benzilpenicillina potassica</t>
  </si>
  <si>
    <t>im. 1.000.000 U.I.fl.</t>
  </si>
  <si>
    <t>J01CE08</t>
  </si>
  <si>
    <t>Benzilpenicillina benzatinica</t>
  </si>
  <si>
    <t>im. 1.200.000 U.I.fl.</t>
  </si>
  <si>
    <t>J01CR  Associazioni di penicilline, inclusi gli inibitori delle beta-lattamasi</t>
  </si>
  <si>
    <t>J01CR01</t>
  </si>
  <si>
    <t>Ampicillina + sulbactam</t>
  </si>
  <si>
    <t>im. 1,5 g.</t>
  </si>
  <si>
    <t>im. 3  g.</t>
  </si>
  <si>
    <t>J01CR02</t>
  </si>
  <si>
    <t>Amoxicillina+acido clavulanico</t>
  </si>
  <si>
    <t>fl ev 2000 mg + 200 mg</t>
  </si>
  <si>
    <t>875 mg+125 mg cpr.</t>
  </si>
  <si>
    <t>sosp. os flac. 70 ml.</t>
  </si>
  <si>
    <t>J01CR05</t>
  </si>
  <si>
    <t>Piperacillina+tazobactam</t>
  </si>
  <si>
    <t>2 g+0,25 g/4 ml.polv.per soluz.iniett.im.</t>
  </si>
  <si>
    <t>4 g+0,500 g polv.per soluz.per inf.</t>
  </si>
  <si>
    <t>J01D  Altri antibatterici beta-lattamici</t>
  </si>
  <si>
    <t>J01DB  Cefalosporine di prima generazione</t>
  </si>
  <si>
    <t>J01DB04</t>
  </si>
  <si>
    <t>Cefazolina sodica</t>
  </si>
  <si>
    <t>1 g f. 4 ml. im.</t>
  </si>
  <si>
    <t>J01DC  Cefalosporine di seconda generazione</t>
  </si>
  <si>
    <t>J01DC04</t>
  </si>
  <si>
    <t>Cefacloro ( monoidrato)</t>
  </si>
  <si>
    <t>sosp. orale 250 mg/5 ml.</t>
  </si>
  <si>
    <t>J01DD  Cefalosporine di terza generazione</t>
  </si>
  <si>
    <t>J01DD01</t>
  </si>
  <si>
    <t>Cefotaxima sodica</t>
  </si>
  <si>
    <t>1 g.im.ev.</t>
  </si>
  <si>
    <t>1 g.im.fl.</t>
  </si>
  <si>
    <t>J01DD02</t>
  </si>
  <si>
    <t>Ceftazidima (pentaidrato)</t>
  </si>
  <si>
    <t>1 g/3 ml polv.per soluz.iniett.im fl.</t>
  </si>
  <si>
    <t>J01DD04</t>
  </si>
  <si>
    <t>Ceftriaxone (sale bisodico 3,5 idrato)</t>
  </si>
  <si>
    <t>500 mg/2 ml polv.per soluz.iniett.im fl.</t>
  </si>
  <si>
    <t>2 g polv.per soluz.iniett.ev fl</t>
  </si>
  <si>
    <t>J01DD08</t>
  </si>
  <si>
    <t>Cefixima</t>
  </si>
  <si>
    <t>100 mg/5 ml gran.per sosp.orale 100 ml.</t>
  </si>
  <si>
    <t>J01DE  Cefalosporine di quarta generazione</t>
  </si>
  <si>
    <t>J01DE01</t>
  </si>
  <si>
    <t>Cefepime (dicloridrato monoidrato)</t>
  </si>
  <si>
    <t>2 g ev fl.+ f. 10 ml.</t>
  </si>
  <si>
    <t>im.ev. 1 g./3 ml.</t>
  </si>
  <si>
    <t>J01DF  Monobattami</t>
  </si>
  <si>
    <t>J01DF01</t>
  </si>
  <si>
    <t xml:space="preserve">Aztreonam </t>
  </si>
  <si>
    <t>J01DH  Carbapenemi</t>
  </si>
  <si>
    <t>J01DH02</t>
  </si>
  <si>
    <t>Meropenem (triidrato)</t>
  </si>
  <si>
    <t>500 mg polv.per soluz.iniett.ev fl.</t>
  </si>
  <si>
    <t>1.000 mg polv.per soluz.iniett.ev fl.</t>
  </si>
  <si>
    <t>J01DH03</t>
  </si>
  <si>
    <t>Ertapenem (sale sodico)</t>
  </si>
  <si>
    <t>1 g polv.per conc.per soluz.per inf.ev fl.20 ml.</t>
  </si>
  <si>
    <t>J01DH51</t>
  </si>
  <si>
    <t>Imipenem+cilastina sodica</t>
  </si>
  <si>
    <t>500 mg+ 500 mg  ev f.le</t>
  </si>
  <si>
    <t xml:space="preserve">Imipenem + cilastatina </t>
  </si>
  <si>
    <t>500 mg/2 ml.+500 mg/2 ml.polv.per sosp.iniett.im</t>
  </si>
  <si>
    <t>J01E  Sulfonamidi e trimetoprim</t>
  </si>
  <si>
    <t>J01EE Associazioni di sulfonamidi con trimetoprim, inclusi i derivati</t>
  </si>
  <si>
    <t>J01EE01</t>
  </si>
  <si>
    <t>Sulfametoxazolo + trimetoprim</t>
  </si>
  <si>
    <t>800 mg.+160 mg cpr.</t>
  </si>
  <si>
    <t>80 mg/5 ml+400 mg/5 ml sosp. os fl.100 ml.</t>
  </si>
  <si>
    <t>perfusione 400 mg+80/5 ml soluz.perf.ev f. 5 ml.</t>
  </si>
  <si>
    <t>J01F  Macrolidi, lincosamidi e streptogramine</t>
  </si>
  <si>
    <t>J01FA  Macrolidi</t>
  </si>
  <si>
    <t>J01FA09</t>
  </si>
  <si>
    <t>Claritromicina</t>
  </si>
  <si>
    <t>cpr.riv. 500 mg.</t>
  </si>
  <si>
    <t>125 mg/5 ml gran.per sosp.orale 100 ml.</t>
  </si>
  <si>
    <t>J01FA10</t>
  </si>
  <si>
    <t xml:space="preserve">Azitromicina (diidrato) </t>
  </si>
  <si>
    <t>500 mg polv.per soluz.per inf.fl.</t>
  </si>
  <si>
    <t>cpr.film riv. 500 mg.</t>
  </si>
  <si>
    <t>J01FF  Lincosamidi</t>
  </si>
  <si>
    <t>J01FF01</t>
  </si>
  <si>
    <t>Clindamicina fosfato</t>
  </si>
  <si>
    <t xml:space="preserve">600 mg/4 ml soluz.iniett.f. </t>
  </si>
  <si>
    <t>J01FF02</t>
  </si>
  <si>
    <t>Lincomicina</t>
  </si>
  <si>
    <t>im.ev. 2 ml. 600 mg. fl.</t>
  </si>
  <si>
    <t>J01FG  Streptogramine</t>
  </si>
  <si>
    <t>J01G  Antibatterici aminoglicosidici</t>
  </si>
  <si>
    <t>J01GB  Altri aminoglicosidi</t>
  </si>
  <si>
    <t>J01GB01</t>
  </si>
  <si>
    <t>Tobramicina solfato</t>
  </si>
  <si>
    <t>im.ev.f. 2 ml. 100 mg.</t>
  </si>
  <si>
    <t>J01GB03</t>
  </si>
  <si>
    <t>Gentamicina solfato</t>
  </si>
  <si>
    <t>80 mg/2 ml soluz.iniett.</t>
  </si>
  <si>
    <t>300 mg./4 ml. soln.neb.cont.monodose</t>
  </si>
  <si>
    <t>28 mg polvere per inal</t>
  </si>
  <si>
    <t>300 mg/5 ml. soln.neb.fl.monodose</t>
  </si>
  <si>
    <t>im.ev. f.2 ml. 150 mg.</t>
  </si>
  <si>
    <t>J01M  Antibatterici chinolonici e chinossaline</t>
  </si>
  <si>
    <t>J01MA  Fluorochinoloni</t>
  </si>
  <si>
    <t>J01MA02</t>
  </si>
  <si>
    <t>Ciprofloxacina</t>
  </si>
  <si>
    <t>250 mg cpr.</t>
  </si>
  <si>
    <t>500 mg cpr.</t>
  </si>
  <si>
    <t>200 mg/100 ml soluz.per inf.fl.100 ml.</t>
  </si>
  <si>
    <t>400 mg/200 ml soluz.per inf.fl.200 ml.</t>
  </si>
  <si>
    <t>J01MA12</t>
  </si>
  <si>
    <t xml:space="preserve">Levofloxacina </t>
  </si>
  <si>
    <t>500 mg.ev fl.100 ml.</t>
  </si>
  <si>
    <t>J01MB  Altri chinolinici</t>
  </si>
  <si>
    <t>J01X  Altri antibatterici</t>
  </si>
  <si>
    <t>J01XA  Antibatterici glicopeptidici</t>
  </si>
  <si>
    <t>J01XA01</t>
  </si>
  <si>
    <t xml:space="preserve">Vancomicina cloridrato </t>
  </si>
  <si>
    <t>500 mg polv per soluz.os e inf.ev.fl.</t>
  </si>
  <si>
    <t>1 g polv.per soluz.os e inf.fl.</t>
  </si>
  <si>
    <t>J01XA02</t>
  </si>
  <si>
    <t xml:space="preserve">Teicoplamina </t>
  </si>
  <si>
    <t>im. ev. 400 mg.</t>
  </si>
  <si>
    <t>im. ev. 200 mg.</t>
  </si>
  <si>
    <t>J01XB  Polimixine</t>
  </si>
  <si>
    <t>J01XB01</t>
  </si>
  <si>
    <t>Colistimetato di sodio</t>
  </si>
  <si>
    <t>1 MUI im fl.</t>
  </si>
  <si>
    <t>1 MUI ev fl.</t>
  </si>
  <si>
    <t>2 MUI ev fl.</t>
  </si>
  <si>
    <t>J01XD  Derivati imidazolici</t>
  </si>
  <si>
    <t>J01XD01</t>
  </si>
  <si>
    <t xml:space="preserve">Metronidazolo </t>
  </si>
  <si>
    <t>500 mg/100 ml.soluz.per inf.fl.</t>
  </si>
  <si>
    <t>J01XX  Altri antibatterici</t>
  </si>
  <si>
    <t>J01XX08</t>
  </si>
  <si>
    <t xml:space="preserve">Linezolid </t>
  </si>
  <si>
    <t>sacche per inf.monouso 2 mg/ml.</t>
  </si>
  <si>
    <t>600 mg cpr.riv.</t>
  </si>
  <si>
    <t>J01XX09</t>
  </si>
  <si>
    <t>Daptomicina</t>
  </si>
  <si>
    <t>350 mg. polvere per conc.soluz.inf.10 ml. (50 mg/ml.) flac.no</t>
  </si>
  <si>
    <t>500 mg.polvere per conc.soluz.inf.10 ml. (50 mg/ml.) flac.no</t>
  </si>
  <si>
    <t>J01XX27</t>
  </si>
  <si>
    <t>Triossido di arsenico</t>
  </si>
  <si>
    <t>ev.f.</t>
  </si>
  <si>
    <t>J02  Antimicotici per uso sistemico</t>
  </si>
  <si>
    <t>J02A   Antimicotici per uso sistemico</t>
  </si>
  <si>
    <t>J02AA  Antibiotici</t>
  </si>
  <si>
    <t>J02AA01</t>
  </si>
  <si>
    <t>Amfotericina B liposomiale</t>
  </si>
  <si>
    <t>50 mg polvere per soluzione per infusione</t>
  </si>
  <si>
    <t>Amfotericina B in complessi lipidici</t>
  </si>
  <si>
    <t>5 mg/ml. mg polvere per soluzione per infusione</t>
  </si>
  <si>
    <t>J02AC Derivati triazolici</t>
  </si>
  <si>
    <t>J02AC01</t>
  </si>
  <si>
    <t>Fluconazolo</t>
  </si>
  <si>
    <t>100 mg cps rigide</t>
  </si>
  <si>
    <t>200 mg cps rigide</t>
  </si>
  <si>
    <t>100 mg/50 ml soluz.per inf.fl. 50 ml.</t>
  </si>
  <si>
    <t xml:space="preserve">50 mg/5 ml polv.per sosp.orale 70 ml. </t>
  </si>
  <si>
    <t>J02AC03</t>
  </si>
  <si>
    <t xml:space="preserve">Voriconazolo </t>
  </si>
  <si>
    <t>ev.fl. 200 mg.</t>
  </si>
  <si>
    <t>cpr film riv. 200 mg.</t>
  </si>
  <si>
    <t>cpr film riv. 50 mg.</t>
  </si>
  <si>
    <t>J02AC04</t>
  </si>
  <si>
    <t>Posaconazolo</t>
  </si>
  <si>
    <t>40 mg/ml os sosp. 105 ml.</t>
  </si>
  <si>
    <t>J02AX  Altri antimicotici per uso sistemico</t>
  </si>
  <si>
    <t>J02AX01</t>
  </si>
  <si>
    <t>Flucitosina</t>
  </si>
  <si>
    <t>2,5 g/250 ml soluz.inf.fl.</t>
  </si>
  <si>
    <t>J02AX04</t>
  </si>
  <si>
    <t>Caspofungin</t>
  </si>
  <si>
    <t>50 mg polv.per conc.per soluz.per inf.fl.10 ml.</t>
  </si>
  <si>
    <t>70 mg polv.per conc.per soluz.per inf.fl.10 ml.</t>
  </si>
  <si>
    <t>J02AX05</t>
  </si>
  <si>
    <t>Micafungin</t>
  </si>
  <si>
    <t xml:space="preserve">fl ev 50 mg 10 ml </t>
  </si>
  <si>
    <t xml:space="preserve">fl ev 100 mg 10 ml </t>
  </si>
  <si>
    <t>J02AX06</t>
  </si>
  <si>
    <t>Anidulafungina</t>
  </si>
  <si>
    <t>100 mg polv.e 30 ml.solv.soluz.inf.ev.</t>
  </si>
  <si>
    <t>J04  Antimicobatterici</t>
  </si>
  <si>
    <t>J04A   Farmaci per il trattamento della tubercolosi</t>
  </si>
  <si>
    <t>J04AB  Antibiotici</t>
  </si>
  <si>
    <t>J04AB02</t>
  </si>
  <si>
    <t>Rifampicina</t>
  </si>
  <si>
    <t>20 mg/ml scir.60 ml.</t>
  </si>
  <si>
    <t>cps rigide 300 mg.</t>
  </si>
  <si>
    <t>cpr.riv. 600 mg.</t>
  </si>
  <si>
    <t>600 mg/10 polv.per soluz.per inf.f.10 ml.</t>
  </si>
  <si>
    <t>J04AB03</t>
  </si>
  <si>
    <t>Rifamicina sodica</t>
  </si>
  <si>
    <t>250 mg/10 ml.soluz.iniett.ev f.10 ml.</t>
  </si>
  <si>
    <t>500 mg/10 ml soluz.iniett.ev f.10 ml.</t>
  </si>
  <si>
    <t>90 mg/18 ml polv.e solv.per soluz.uso intralesionale e cut. fl.</t>
  </si>
  <si>
    <t>J04AB04</t>
  </si>
  <si>
    <t>Rifabutina</t>
  </si>
  <si>
    <t>150 mg cps.</t>
  </si>
  <si>
    <t>J04AC  Idrazidi</t>
  </si>
  <si>
    <t>J04AC01</t>
  </si>
  <si>
    <t>Isoniazide</t>
  </si>
  <si>
    <t>im fleb.f. 5 ml. 500 mg.</t>
  </si>
  <si>
    <t>J04AC51</t>
  </si>
  <si>
    <t>Isoniazide+etambutolo+piridossina</t>
  </si>
  <si>
    <t xml:space="preserve">cpr.verniciate </t>
  </si>
  <si>
    <t>J04AK  Altri farmaci per il trattamento della tubercolosi</t>
  </si>
  <si>
    <t>J04AK01</t>
  </si>
  <si>
    <t>Pirazinamide</t>
  </si>
  <si>
    <t>J04AK02</t>
  </si>
  <si>
    <t>Etambutolo cloridrato</t>
  </si>
  <si>
    <t>400 mg cpr.</t>
  </si>
  <si>
    <t>J04AM  Associazioni di farmaci per il trattamento della tubercolosi</t>
  </si>
  <si>
    <t>J04AM05</t>
  </si>
  <si>
    <t>Isoniazide + pirazinamide + rifampicina</t>
  </si>
  <si>
    <t>cp.riv.</t>
  </si>
  <si>
    <t>J05  Antivirali per uso sistemico</t>
  </si>
  <si>
    <t>J05A   Antivirali ad azione diretta</t>
  </si>
  <si>
    <t>J05AB  Nucleosidi e nucleotidi, esclusi gli inibitori della transcrittasi inversa</t>
  </si>
  <si>
    <t>J05AB01</t>
  </si>
  <si>
    <t xml:space="preserve">Aciclovir </t>
  </si>
  <si>
    <t>250 mg polv.per soluz.ev.fl.</t>
  </si>
  <si>
    <t>8% os sosp. 100 ml.</t>
  </si>
  <si>
    <t>J05AB04</t>
  </si>
  <si>
    <t>Ribavirina</t>
  </si>
  <si>
    <t>200 mg. cps.</t>
  </si>
  <si>
    <t>200 mg. cpr.</t>
  </si>
  <si>
    <t>400 mg. cpr.</t>
  </si>
  <si>
    <t>J05AB06</t>
  </si>
  <si>
    <t>Ganciclovir</t>
  </si>
  <si>
    <t>500 mg/10 ml polv.per soluz.per inf.</t>
  </si>
  <si>
    <t>J05AB11</t>
  </si>
  <si>
    <t>Valaciclovir (cloridrato)</t>
  </si>
  <si>
    <t>500 mg cpr.riv.</t>
  </si>
  <si>
    <t xml:space="preserve">1.000 mg cpr.riv. </t>
  </si>
  <si>
    <t>J05AB12</t>
  </si>
  <si>
    <t>Cidofovir</t>
  </si>
  <si>
    <t>ev.375 mg. 5 ml.fl.</t>
  </si>
  <si>
    <t>J05AB14</t>
  </si>
  <si>
    <t>Valganciclovir</t>
  </si>
  <si>
    <t>Os Polv fl 12 G 50 mg/ml</t>
  </si>
  <si>
    <t>450 mg.cpr.film riv.</t>
  </si>
  <si>
    <t>J05AD  Derivati dell'acido fosfonico</t>
  </si>
  <si>
    <t>J05AD01</t>
  </si>
  <si>
    <t>Foscarnet sodico</t>
  </si>
  <si>
    <t>inf.fl. 250 ml. (24 mg/ml)</t>
  </si>
  <si>
    <t>J05AE  Inibitori delle proteasi</t>
  </si>
  <si>
    <t>J05AE01</t>
  </si>
  <si>
    <t>Saquinavir (mesilato)</t>
  </si>
  <si>
    <t>J05AE02</t>
  </si>
  <si>
    <t>Indinavir (solfato)</t>
  </si>
  <si>
    <t>400 mg cps.</t>
  </si>
  <si>
    <t>J05AE03</t>
  </si>
  <si>
    <t>Ritonavir</t>
  </si>
  <si>
    <t>100 mg cps molli</t>
  </si>
  <si>
    <t>os soluz.fl.90 ml.</t>
  </si>
  <si>
    <t>J05AE04</t>
  </si>
  <si>
    <t>Nelfinavir (mesilato)</t>
  </si>
  <si>
    <t>250 mg cpr film riv.</t>
  </si>
  <si>
    <t>J05AE06</t>
  </si>
  <si>
    <t>Ritonavir + lopinavir</t>
  </si>
  <si>
    <t>200 mg + 50 mg cpr.riv.</t>
  </si>
  <si>
    <t>J05AE07</t>
  </si>
  <si>
    <t>Fosamprenavir (sale di calcio)</t>
  </si>
  <si>
    <t>700 mg cpr.riv.</t>
  </si>
  <si>
    <t>J05AE08</t>
  </si>
  <si>
    <t>Atazanavir (solfato)</t>
  </si>
  <si>
    <t>J05AE10</t>
  </si>
  <si>
    <t>Darunavir</t>
  </si>
  <si>
    <t>J05AF  Nucleosidi e nucleotidi inibitori della transcrittasi inversa</t>
  </si>
  <si>
    <t>J05AF01</t>
  </si>
  <si>
    <t xml:space="preserve">Zidovudina </t>
  </si>
  <si>
    <t>100 mg/10 ml soluz.orale scir.200 ml.</t>
  </si>
  <si>
    <t>10 mg/ml soluz.per inf.ev.fl.20 ml.</t>
  </si>
  <si>
    <t>J05AF02</t>
  </si>
  <si>
    <t>Didanosina</t>
  </si>
  <si>
    <t>250 mg cps.gastr.</t>
  </si>
  <si>
    <t>400 mg cps.gastr.</t>
  </si>
  <si>
    <t>J05AF04</t>
  </si>
  <si>
    <t xml:space="preserve">Stavudina </t>
  </si>
  <si>
    <t>cps. 30 mg.</t>
  </si>
  <si>
    <t>cps. 40 mg.</t>
  </si>
  <si>
    <t>J05AF05</t>
  </si>
  <si>
    <t xml:space="preserve">Lamivudina </t>
  </si>
  <si>
    <t>1 flac 240 ml 10 mg/ml</t>
  </si>
  <si>
    <t>28 compresse 100 mg</t>
  </si>
  <si>
    <t>30 cpr riv 
300 mg</t>
  </si>
  <si>
    <t>60 compresse 150 mg</t>
  </si>
  <si>
    <t>J05AF06</t>
  </si>
  <si>
    <t>Abacavir (solfato)</t>
  </si>
  <si>
    <t>cpr.riv. 300 mg.</t>
  </si>
  <si>
    <t>J05AF07</t>
  </si>
  <si>
    <t>Tenofovir</t>
  </si>
  <si>
    <t>cpr. 245 mg.</t>
  </si>
  <si>
    <t>J05AF08</t>
  </si>
  <si>
    <t>Adefovir (dipivoxil)</t>
  </si>
  <si>
    <t>J05AF09</t>
  </si>
  <si>
    <t>Emtricitabina</t>
  </si>
  <si>
    <t>J05AF10</t>
  </si>
  <si>
    <t xml:space="preserve">Entecavir </t>
  </si>
  <si>
    <t>cpr.riv. 0,5 mg.</t>
  </si>
  <si>
    <t>cpr.riv. 1 mg.</t>
  </si>
  <si>
    <t>J05AF11</t>
  </si>
  <si>
    <t>Telbivudina</t>
  </si>
  <si>
    <t>cpr.  600 mg</t>
  </si>
  <si>
    <t>J05AG  Non-nucleosidi inibitori della transcrittasi inversa</t>
  </si>
  <si>
    <t>J05AG01</t>
  </si>
  <si>
    <t>Nevirapina</t>
  </si>
  <si>
    <t>os sosp. 240 ml. (50 mg/5 ml.)</t>
  </si>
  <si>
    <t>J05AG03</t>
  </si>
  <si>
    <t xml:space="preserve">Efavirenz </t>
  </si>
  <si>
    <t>600 mg cpr film riv.</t>
  </si>
  <si>
    <t>J05AG04</t>
  </si>
  <si>
    <t>Etravirina</t>
  </si>
  <si>
    <t>100 mg cpr.</t>
  </si>
  <si>
    <t>J05AR  Antivirali per il trattamento dell'infezione da HIV, associazioni</t>
  </si>
  <si>
    <t>J05AR01</t>
  </si>
  <si>
    <t>Zidovudina + Lamivudina</t>
  </si>
  <si>
    <t xml:space="preserve">cpr riv.150mg + 300 mg </t>
  </si>
  <si>
    <t>J05AR02</t>
  </si>
  <si>
    <t xml:space="preserve">Abacavir + lamivudina </t>
  </si>
  <si>
    <t>600 mg.+300 mg.cpr.riv.</t>
  </si>
  <si>
    <t>J05AR03</t>
  </si>
  <si>
    <t>Emtricitabina + tenofovir disoproxil (fumarato)</t>
  </si>
  <si>
    <t>cpr.riv. 200 mg.+245 mg.</t>
  </si>
  <si>
    <t>J05AR04</t>
  </si>
  <si>
    <t xml:space="preserve">Abacavir + lamivudina + zidovudina </t>
  </si>
  <si>
    <t>300 mg.+150 mg.+300 mg.cpr.riv.</t>
  </si>
  <si>
    <t>J05AR13</t>
  </si>
  <si>
    <t>Dolutegravir+Abacavir+Lamivudina</t>
  </si>
  <si>
    <t>50 mg/600 mg/300 mg</t>
  </si>
  <si>
    <t>J05AR14</t>
  </si>
  <si>
    <t>Darunavir+Cobicistat</t>
  </si>
  <si>
    <t>800 mg+150mg cpr. Riv.</t>
  </si>
  <si>
    <t>J05AR06</t>
  </si>
  <si>
    <t>Efavirenz + emtricitabina + tenofovir disoproxil (fumarato)</t>
  </si>
  <si>
    <t>600 mg.+200 mg.+245 mg.cpr.riv.</t>
  </si>
  <si>
    <t xml:space="preserve">J05AX  Altri antivirali </t>
  </si>
  <si>
    <t>J05AX07</t>
  </si>
  <si>
    <t>Enfuvirtide</t>
  </si>
  <si>
    <t>90 mg./ml.sol.iniett.fl.</t>
  </si>
  <si>
    <t>J05AX08</t>
  </si>
  <si>
    <t>Raltegravir</t>
  </si>
  <si>
    <t>cpr.riv.  400 mg</t>
  </si>
  <si>
    <t>J05AX09</t>
  </si>
  <si>
    <t>Maraviroc</t>
  </si>
  <si>
    <t>150 mg cpr film riv.</t>
  </si>
  <si>
    <t>300 mg cpr film riv.</t>
  </si>
  <si>
    <t>J05AX15</t>
  </si>
  <si>
    <t>Sofosbuvir</t>
  </si>
  <si>
    <t>J05AX49</t>
  </si>
  <si>
    <t xml:space="preserve">Neuramide </t>
  </si>
  <si>
    <t>im f.1,3 ml.</t>
  </si>
  <si>
    <t>J05AX12</t>
  </si>
  <si>
    <t>Dolutegravir</t>
  </si>
  <si>
    <t>50 mg cpr riv</t>
  </si>
  <si>
    <t>J05AX14</t>
  </si>
  <si>
    <t>Daclatasvir</t>
  </si>
  <si>
    <t>30 mg 28 cpr</t>
  </si>
  <si>
    <t>60 mg 28 cpr</t>
  </si>
  <si>
    <t>J05AX16</t>
  </si>
  <si>
    <t>Dasasbuvir</t>
  </si>
  <si>
    <t>250 mg 56 cpr</t>
  </si>
  <si>
    <t>J05AX65</t>
  </si>
  <si>
    <t>Sofosbuvir e ledipasvir</t>
  </si>
  <si>
    <t>90+400 mg 28 cpr</t>
  </si>
  <si>
    <t>J05AX67</t>
  </si>
  <si>
    <t>Ombitasvir, paritaprevir e ritonavir</t>
  </si>
  <si>
    <t>12,5+75+50 mg 56cpr</t>
  </si>
  <si>
    <t>J06  Sieri immuni ed immunoglobuline</t>
  </si>
  <si>
    <t>J06B   Immunoglobuline</t>
  </si>
  <si>
    <t>J06BA  Immunoglobuline, umane normali</t>
  </si>
  <si>
    <t>J06BA01</t>
  </si>
  <si>
    <t>Immunoglobulina umana normale</t>
  </si>
  <si>
    <t>160 mg/ml sc o im.fl.</t>
  </si>
  <si>
    <t>J06BA02</t>
  </si>
  <si>
    <t>Immunoglobulina umana normale per uso endovenoso pasteurizzata</t>
  </si>
  <si>
    <t>grammi</t>
  </si>
  <si>
    <t xml:space="preserve">Immunoglobulina umana normale per uso endovenoso </t>
  </si>
  <si>
    <t>J06BB  Immunoglobuline specifiche</t>
  </si>
  <si>
    <t>J06BB01</t>
  </si>
  <si>
    <t xml:space="preserve">Immunoglobulina umana anti - D </t>
  </si>
  <si>
    <t>300 mcg im fl.polv.10 ml.</t>
  </si>
  <si>
    <t xml:space="preserve">1.500 UI/2 ml.soluz.iniett.im siringa prer </t>
  </si>
  <si>
    <t>J06BB02</t>
  </si>
  <si>
    <t xml:space="preserve">1.250 UI/2 ml.soluz.iniett.im siringa prer </t>
  </si>
  <si>
    <t>Immunoglobulina umana antitetanica</t>
  </si>
  <si>
    <t>250 UI/ml im sir. 1 ml.</t>
  </si>
  <si>
    <t>500 UI/2 ml im sir. 2 ml.</t>
  </si>
  <si>
    <t>J06BB03</t>
  </si>
  <si>
    <t>Immunoglobulina umana antivaricella per uso endovenoso</t>
  </si>
  <si>
    <t>25 UI/ml soluz.per inf. 125 UI f. 5 ml.</t>
  </si>
  <si>
    <t>25 UI/ml soluz.per inf. 500 UI f. 20 ml.</t>
  </si>
  <si>
    <t>J06BB16</t>
  </si>
  <si>
    <t xml:space="preserve">Palivizumab </t>
  </si>
  <si>
    <t>im f.liof. 50 mg.+ 1 amp.(solv.)</t>
  </si>
  <si>
    <t>im f.liof. 100 mg.+ 1 amp.(solv.)</t>
  </si>
  <si>
    <t>FARMACI ANTINEOPLASTICI ED IMMUNOMODULATORI</t>
  </si>
  <si>
    <t>L - Farmaci antineoplastici ed immunomodulatori</t>
  </si>
  <si>
    <t>L01  Antineoplastici</t>
  </si>
  <si>
    <t>L01A  Sostanze alchilanti</t>
  </si>
  <si>
    <t>L01AA  Analoghi della mostarda azotata</t>
  </si>
  <si>
    <t>L01AA01</t>
  </si>
  <si>
    <t>Ciclofosfamide (monoidrato)</t>
  </si>
  <si>
    <t>1 g polv.per soluz.iniett.fl.</t>
  </si>
  <si>
    <t>500 mg polv.per soluz.iniett.fl.</t>
  </si>
  <si>
    <t>L01AA06</t>
  </si>
  <si>
    <t>Ifosfamide</t>
  </si>
  <si>
    <t>ev fl. 1.000 mg.</t>
  </si>
  <si>
    <t>L01AD  Nitrosouree</t>
  </si>
  <si>
    <t>L01AD05</t>
  </si>
  <si>
    <t>Fotemustina</t>
  </si>
  <si>
    <t>208 mg polv.per soluz.per inf.ev fl.</t>
  </si>
  <si>
    <t>L01AX  Altre sostanze alchilanti</t>
  </si>
  <si>
    <t>L01AX03</t>
  </si>
  <si>
    <t>Temozolomide</t>
  </si>
  <si>
    <t>cps. 5 mg.</t>
  </si>
  <si>
    <t>cps. 20 mg.</t>
  </si>
  <si>
    <t>cps. 100 mg.</t>
  </si>
  <si>
    <t>cps. 250 mg.</t>
  </si>
  <si>
    <t>L01B  Antimetaboliti</t>
  </si>
  <si>
    <t>L01BA  Analoghi dell'acido folico</t>
  </si>
  <si>
    <t>L01BA01</t>
  </si>
  <si>
    <t>Metotrexato  (sale sodico)</t>
  </si>
  <si>
    <t>sol. Pronta flc 5 mg (onco-tain)</t>
  </si>
  <si>
    <t>sol. Pronta flc 10 mg</t>
  </si>
  <si>
    <t>sol. Pronta flc 20 mg</t>
  </si>
  <si>
    <t>sol. Pronta flc 50 mg</t>
  </si>
  <si>
    <t>sol. Pronta flc 500 mg/20 ml</t>
  </si>
  <si>
    <t>L01BA04</t>
  </si>
  <si>
    <t>Pemetrexed (sale sodico)</t>
  </si>
  <si>
    <t>500 mg fl.polv.per soluz.per inf.</t>
  </si>
  <si>
    <t>L01BB  Analoghi della purina</t>
  </si>
  <si>
    <t>L01BB05</t>
  </si>
  <si>
    <t>Fludarabina (fosfato)</t>
  </si>
  <si>
    <t>10 mg cpr riv.</t>
  </si>
  <si>
    <t>50 mg ev fl.</t>
  </si>
  <si>
    <t>L01BC  Analoghi della pirimidina</t>
  </si>
  <si>
    <t>L01BC01</t>
  </si>
  <si>
    <t xml:space="preserve">Citarabina </t>
  </si>
  <si>
    <t>100 mg/5 ml polv.per soluz.iniett.ev sc</t>
  </si>
  <si>
    <t>500 mg/10 ml polv.per soluz.iniett.ev.sc</t>
  </si>
  <si>
    <t>50 mg./5 ml. fl. 5 ml.</t>
  </si>
  <si>
    <t>L01BC02</t>
  </si>
  <si>
    <t>Fluorouracile</t>
  </si>
  <si>
    <t>flc 250 mg</t>
  </si>
  <si>
    <t>flc 500 mg</t>
  </si>
  <si>
    <t>flc 1 g</t>
  </si>
  <si>
    <t>Fluorouracile (in flac.vetro con rivestimento protettivo in PVC e polietilene)</t>
  </si>
  <si>
    <t>fl.ev 5 g.</t>
  </si>
  <si>
    <t>L01BC05</t>
  </si>
  <si>
    <t>Gemcitabina (cloridrato)</t>
  </si>
  <si>
    <t>ev. 1 g. fl</t>
  </si>
  <si>
    <t>ev. 200 mg. Fl</t>
  </si>
  <si>
    <t>L01BC06</t>
  </si>
  <si>
    <t xml:space="preserve">Capecitabina </t>
  </si>
  <si>
    <t>L01BC07</t>
  </si>
  <si>
    <t>Azacitidina</t>
  </si>
  <si>
    <t>fl 100 mg</t>
  </si>
  <si>
    <t>L01BC53</t>
  </si>
  <si>
    <t>Tegafur + uracile</t>
  </si>
  <si>
    <t>cps. rigide</t>
  </si>
  <si>
    <t>L01C  Alcaloidi derivati da piante ed altri prodotti naturali</t>
  </si>
  <si>
    <t>L01CA  Alcaloidi della vinca ed analoghi</t>
  </si>
  <si>
    <t>L01CA01</t>
  </si>
  <si>
    <t>Vinblastina solfato</t>
  </si>
  <si>
    <t>ev. 10 mg.</t>
  </si>
  <si>
    <t>L01CA02</t>
  </si>
  <si>
    <t>Vincristina solfato</t>
  </si>
  <si>
    <t>ev. fl. 1 mg./1 ml.</t>
  </si>
  <si>
    <t>L01CA04</t>
  </si>
  <si>
    <t>Vinorelbina (bitartrato)</t>
  </si>
  <si>
    <t>20 mg cps molle</t>
  </si>
  <si>
    <t>30 mg cps molle</t>
  </si>
  <si>
    <t>10 mg/ml conc.per soluz.per inf.fl. 1 ml.</t>
  </si>
  <si>
    <t>10 mg/ml conc.per soluz.per inf.fl. 5 ml.</t>
  </si>
  <si>
    <t>L01CB  Derivati della podofillotossina</t>
  </si>
  <si>
    <t>L01CB01</t>
  </si>
  <si>
    <t>Etoposide</t>
  </si>
  <si>
    <t>100 mg/5 ml ev fl.</t>
  </si>
  <si>
    <t>L01CD  Taxani</t>
  </si>
  <si>
    <t>L01CX01</t>
  </si>
  <si>
    <t>Trabectedina</t>
  </si>
  <si>
    <t>fl 1 mg</t>
  </si>
  <si>
    <t>L01D  Antibiotici citotossici e sostanze correlate</t>
  </si>
  <si>
    <t>L01DB  Antracicline e sostanze correlate</t>
  </si>
  <si>
    <t>L01DB01</t>
  </si>
  <si>
    <t xml:space="preserve">Doxorubucina </t>
  </si>
  <si>
    <t>Sol. pronta 10 mg</t>
  </si>
  <si>
    <t>Sol. pronta 50 mg</t>
  </si>
  <si>
    <t>Doxorubicina citrato incapsulato in liposomi</t>
  </si>
  <si>
    <t>ev. 50 mg.</t>
  </si>
  <si>
    <t>L01DB02</t>
  </si>
  <si>
    <t>Daunorubicina cloridrato</t>
  </si>
  <si>
    <t>fl. 20 mg./10 ml.</t>
  </si>
  <si>
    <t>L01DB03</t>
  </si>
  <si>
    <t>Epirubicina cloridrato</t>
  </si>
  <si>
    <t>soluz.pronta ev.10 mg./5 ml.</t>
  </si>
  <si>
    <t>soluz.pronta ev.50 mg./25 ml.</t>
  </si>
  <si>
    <t>soluz.pronta ev.endovescicale polvere 50 mg/25 ml.</t>
  </si>
  <si>
    <t>L01DC  Altri antibiotici citotossici</t>
  </si>
  <si>
    <t>L01DC01</t>
  </si>
  <si>
    <t>Bleomicina solfato</t>
  </si>
  <si>
    <t>15 mg polv.per soluz. iniett.fl.</t>
  </si>
  <si>
    <t>L01DC03</t>
  </si>
  <si>
    <t xml:space="preserve">Mitomicina  </t>
  </si>
  <si>
    <t>ev. fl. 10 mg.</t>
  </si>
  <si>
    <t>ev. fl. 40 mg.</t>
  </si>
  <si>
    <t>L01X  Altri antineoplastici</t>
  </si>
  <si>
    <t>L01XA  Composti del platino</t>
  </si>
  <si>
    <t>L01XA01</t>
  </si>
  <si>
    <t>Cisplatino</t>
  </si>
  <si>
    <t>ev fl. 25 mg.</t>
  </si>
  <si>
    <t>ev fl. 50 mg/100 ml.</t>
  </si>
  <si>
    <t>L01XA02</t>
  </si>
  <si>
    <t>Carboplatino</t>
  </si>
  <si>
    <t>sol. pronta fl 150 mg</t>
  </si>
  <si>
    <t>sol. pronta fl 50 mg</t>
  </si>
  <si>
    <t>450 mg/45 ml soluz.ev fl.</t>
  </si>
  <si>
    <t>L01XA03</t>
  </si>
  <si>
    <t>Oxaliplatino</t>
  </si>
  <si>
    <t>flc. soluz. pronta 50 mg</t>
  </si>
  <si>
    <t>flc. soluz. pronta 100 mg</t>
  </si>
  <si>
    <t>flc. soluz. pronta 200 mg.</t>
  </si>
  <si>
    <t>L01XB Metilidrazine</t>
  </si>
  <si>
    <t>L01XB01</t>
  </si>
  <si>
    <t>Procarbazina (cloridrato)</t>
  </si>
  <si>
    <t>50 mg cps rigide</t>
  </si>
  <si>
    <t>L01XC  Anticorpi monoclonali</t>
  </si>
  <si>
    <t>L01XC02</t>
  </si>
  <si>
    <t xml:space="preserve">Rituximab </t>
  </si>
  <si>
    <t>ev fl.500 mg 50 ml.</t>
  </si>
  <si>
    <t>ev fl.100 mg 10 ml.</t>
  </si>
  <si>
    <t>fl. 500 mg sc</t>
  </si>
  <si>
    <t>fl. 100 mg sc</t>
  </si>
  <si>
    <t>L01XC03</t>
  </si>
  <si>
    <t>Trastuzumab</t>
  </si>
  <si>
    <t>150 mg ev fl.polv.per conc.</t>
  </si>
  <si>
    <t>Sc 1 fl 600 mg/5 ml</t>
  </si>
  <si>
    <t>L01XC04</t>
  </si>
  <si>
    <t>Alemtuzumab</t>
  </si>
  <si>
    <t>30 mg/ml ev f. 1 ml.</t>
  </si>
  <si>
    <t>L01XC06</t>
  </si>
  <si>
    <t>Cetuximab</t>
  </si>
  <si>
    <t>2 mg/ml fl.soluz.per inf. 50 ml.</t>
  </si>
  <si>
    <t>L01XC07</t>
  </si>
  <si>
    <t xml:space="preserve">Bevacizumab </t>
  </si>
  <si>
    <t>25 mg/ml conc.per soluz.per inf.fl.16 ml.</t>
  </si>
  <si>
    <t>25 mg/ml conc.per soluz.per inf.fl. 4 ml.</t>
  </si>
  <si>
    <t>L01XC08</t>
  </si>
  <si>
    <t>Panitumumab</t>
  </si>
  <si>
    <t>20 mg/ml iv fl. 20 ml.</t>
  </si>
  <si>
    <t>20 mg/ml iv fl. 5 ml.</t>
  </si>
  <si>
    <t>L01XC13</t>
  </si>
  <si>
    <t>Pertuzumab</t>
  </si>
  <si>
    <t>Ev 1 F 420 mg 30 mg/ml</t>
  </si>
  <si>
    <t>L01XC14</t>
  </si>
  <si>
    <t>Trastuzumab emtansine</t>
  </si>
  <si>
    <t>Inf 1 fl Polv 100 mg</t>
  </si>
  <si>
    <t>Inf 1 fl Polv 160 mg</t>
  </si>
  <si>
    <t>L01XD Sensibilizzatori utilizzati nella terapia fotodinamica/radiante</t>
  </si>
  <si>
    <t>L01XD03</t>
  </si>
  <si>
    <t>Metil 5-aminolevulinato</t>
  </si>
  <si>
    <t>160 mg./g. crema 2 g.</t>
  </si>
  <si>
    <t>L01XE  Inibitori della protein chinasi</t>
  </si>
  <si>
    <t>L01XE01</t>
  </si>
  <si>
    <t>Imatinib (mesilato)</t>
  </si>
  <si>
    <t>cps rigide 100 mg.</t>
  </si>
  <si>
    <t>L01XE03</t>
  </si>
  <si>
    <t>Erlotinib (cloridrato)</t>
  </si>
  <si>
    <t>100 mg cpr film riv.</t>
  </si>
  <si>
    <t>L01XE04</t>
  </si>
  <si>
    <t>Sunitinib</t>
  </si>
  <si>
    <t>12,5 mg cps.</t>
  </si>
  <si>
    <t>25 mg cps.</t>
  </si>
  <si>
    <t>50 mg cps.</t>
  </si>
  <si>
    <t>L01XE05</t>
  </si>
  <si>
    <t>Sorafenib (tosilato)</t>
  </si>
  <si>
    <t>200 mg cpr.</t>
  </si>
  <si>
    <t>L01XE06</t>
  </si>
  <si>
    <t>Dasatinib</t>
  </si>
  <si>
    <t>cps 20 mg</t>
  </si>
  <si>
    <t>cps 50 mg</t>
  </si>
  <si>
    <t>cps 70 mg</t>
  </si>
  <si>
    <t>L01XE07</t>
  </si>
  <si>
    <t>Lapatinib</t>
  </si>
  <si>
    <t>cpr riv 250 mg</t>
  </si>
  <si>
    <t>L01XE08</t>
  </si>
  <si>
    <t>Nilotinib (cloridrato monoidrato)</t>
  </si>
  <si>
    <t>cps rigide 200 mg.</t>
  </si>
  <si>
    <t>L01XE13</t>
  </si>
  <si>
    <t>Afatinib</t>
  </si>
  <si>
    <t>cpr riv 20 mg</t>
  </si>
  <si>
    <t>L01XE18</t>
  </si>
  <si>
    <t>Ruxolitinib</t>
  </si>
  <si>
    <t>56 cpr 15 mg</t>
  </si>
  <si>
    <t>56 cpr 20 mg</t>
  </si>
  <si>
    <t>56 cpr 5 mg</t>
  </si>
  <si>
    <t>L01XE21</t>
  </si>
  <si>
    <t>Regorafenib</t>
  </si>
  <si>
    <t>cpr riv 40 mg</t>
  </si>
  <si>
    <t>L01XE31</t>
  </si>
  <si>
    <t>Nintedanib</t>
  </si>
  <si>
    <t>100 mg cps.</t>
  </si>
  <si>
    <t>L01XX  Altri antineoplastici</t>
  </si>
  <si>
    <t>L01XX14</t>
  </si>
  <si>
    <t>Tretinoina</t>
  </si>
  <si>
    <t>10 mg cps.</t>
  </si>
  <si>
    <t>L01XX17</t>
  </si>
  <si>
    <t>Topotecan (cloridrato)</t>
  </si>
  <si>
    <t>ev.fl. 4 mg.</t>
  </si>
  <si>
    <t>L01XX19</t>
  </si>
  <si>
    <t>Irinotecan (cloridrato triidrato)</t>
  </si>
  <si>
    <t>iniett.fl. 100 mg/5 ml.</t>
  </si>
  <si>
    <t>iniett.fl. 40 mg/2 ml.</t>
  </si>
  <si>
    <t>L01XX23</t>
  </si>
  <si>
    <t>Mitotano</t>
  </si>
  <si>
    <t>cpr 500 mg</t>
  </si>
  <si>
    <t>L01XX25</t>
  </si>
  <si>
    <t>Bexarotene</t>
  </si>
  <si>
    <t>75 mg cps molli</t>
  </si>
  <si>
    <t>Gefitinib</t>
  </si>
  <si>
    <t>250 mg cpr</t>
  </si>
  <si>
    <t>L01XX35</t>
  </si>
  <si>
    <t>Anagrelide (cloridrato)</t>
  </si>
  <si>
    <t>0,5 mg cps rigide</t>
  </si>
  <si>
    <t>L01XX41</t>
  </si>
  <si>
    <t>Eribulina</t>
  </si>
  <si>
    <t xml:space="preserve">iv 2 ml 0,44 mg/ml </t>
  </si>
  <si>
    <t>H-OSP</t>
  </si>
  <si>
    <t>L01XX43</t>
  </si>
  <si>
    <t>Vismodegib</t>
  </si>
  <si>
    <t>Mon AIFA</t>
  </si>
  <si>
    <t>L01XX46</t>
  </si>
  <si>
    <t>Olaparib</t>
  </si>
  <si>
    <t>50 mg cps</t>
  </si>
  <si>
    <t>L02A Terapia Endocrina</t>
  </si>
  <si>
    <t>L02AE Analoghi dell'ormone liberatore delle Gonadotropine</t>
  </si>
  <si>
    <t>L02AE01</t>
  </si>
  <si>
    <t>Buserelina (acetato)</t>
  </si>
  <si>
    <t>sc fl.5,5 ml.</t>
  </si>
  <si>
    <t>fl sc depot 6,3 mg</t>
  </si>
  <si>
    <t>fl sc depot 9,9 mg</t>
  </si>
  <si>
    <t>L02AE02</t>
  </si>
  <si>
    <t>Leuprorelina acetato</t>
  </si>
  <si>
    <t>1 flac+sir 11,25mg</t>
  </si>
  <si>
    <t>1 flac+sir 3,75mg</t>
  </si>
  <si>
    <t>1 sir 22,5 mg</t>
  </si>
  <si>
    <t>1 sir 7,5 mg</t>
  </si>
  <si>
    <t>1 sir  45 mg</t>
  </si>
  <si>
    <t>L02AE03</t>
  </si>
  <si>
    <t xml:space="preserve">Goserelin </t>
  </si>
  <si>
    <t>1 sir depot 10,8 mg</t>
  </si>
  <si>
    <t>1 sir depot 3,6 mg</t>
  </si>
  <si>
    <t>L02AE04</t>
  </si>
  <si>
    <t>Triptorelina</t>
  </si>
  <si>
    <t>1 fiala 11,25 mg+1fiala solv 2 ml+ 1 siringa</t>
  </si>
  <si>
    <t>L02B  Antagonisti ormonali e sostanze correlate</t>
  </si>
  <si>
    <t>L02BA  Antiestrogeni</t>
  </si>
  <si>
    <t>L02BA03</t>
  </si>
  <si>
    <t>Fulvestrant</t>
  </si>
  <si>
    <t>250 mg./5 ml.solz.iniett. sir.prer.</t>
  </si>
  <si>
    <t>L02BB  Antiandrogeni</t>
  </si>
  <si>
    <t>L02BB01</t>
  </si>
  <si>
    <t>Flutamide</t>
  </si>
  <si>
    <t>L02BB03</t>
  </si>
  <si>
    <t>Bicalutamide</t>
  </si>
  <si>
    <t>50 mg cpr film riv.</t>
  </si>
  <si>
    <t>L02BB04</t>
  </si>
  <si>
    <t>Enzalutamide</t>
  </si>
  <si>
    <t>40 mg cps</t>
  </si>
  <si>
    <t>L03 Immunostimolanti</t>
  </si>
  <si>
    <t>L03A  Immunostimolanti</t>
  </si>
  <si>
    <t>L03AA Fattori di stimolazione delle colonie</t>
  </si>
  <si>
    <t>L03AA01</t>
  </si>
  <si>
    <t xml:space="preserve">Filgrastim biosimilare </t>
  </si>
  <si>
    <t>48 MU 0.5 ml</t>
  </si>
  <si>
    <t>L03AA02</t>
  </si>
  <si>
    <t>Filgrastim originetor</t>
  </si>
  <si>
    <t>1 sir 30 MUI/0,5 ml</t>
  </si>
  <si>
    <t>L03AA10</t>
  </si>
  <si>
    <t>Lenograstim</t>
  </si>
  <si>
    <t>1 flac+sir 33,6 MIU 1ml</t>
  </si>
  <si>
    <t>L03AA13</t>
  </si>
  <si>
    <t>Pegfilgrastim</t>
  </si>
  <si>
    <t>6 mg soluz.iniett.sc sir.prer.0,6 ml.</t>
  </si>
  <si>
    <t>L03AB Interferoni</t>
  </si>
  <si>
    <t>L03AX Altri immunostimolanti</t>
  </si>
  <si>
    <t>L03AX03</t>
  </si>
  <si>
    <t xml:space="preserve">Bacillo Calmette-Guerin (BCG) </t>
  </si>
  <si>
    <t>81 mg. endovesc.</t>
  </si>
  <si>
    <t>L03AX13</t>
  </si>
  <si>
    <t>Glatiramer acetato</t>
  </si>
  <si>
    <t>iniett.fl. 20 mg.</t>
  </si>
  <si>
    <t>L04 Immunosoppressivi</t>
  </si>
  <si>
    <t>L04A  Immunosoppressivi</t>
  </si>
  <si>
    <t>L04AA  Immunosoppressivi ad azione selettivi</t>
  </si>
  <si>
    <t>L04AA06</t>
  </si>
  <si>
    <t>Acido micofenolico</t>
  </si>
  <si>
    <t>180 mg cpr gastr.film riv.</t>
  </si>
  <si>
    <t>360 mg cpr gastr.film riv.</t>
  </si>
  <si>
    <t xml:space="preserve">Acido Micofenolico (sale di mofetile) </t>
  </si>
  <si>
    <t>L04AA10</t>
  </si>
  <si>
    <t>Sirolimus</t>
  </si>
  <si>
    <t>1 mg/ml os fl. 60 ml.</t>
  </si>
  <si>
    <t>1 mg cpr.riv.</t>
  </si>
  <si>
    <t>2 mg cpr.riv.</t>
  </si>
  <si>
    <t>L04AA13</t>
  </si>
  <si>
    <t>Leflunomide</t>
  </si>
  <si>
    <t>100 mg cpr riv.</t>
  </si>
  <si>
    <t>20 mg cpr film riv.</t>
  </si>
  <si>
    <t>L04AA18</t>
  </si>
  <si>
    <t>Everolimus</t>
  </si>
  <si>
    <t>0,25 mg cpr</t>
  </si>
  <si>
    <t>0,75 mg cpr</t>
  </si>
  <si>
    <t>L04AA24</t>
  </si>
  <si>
    <t>Abatacept</t>
  </si>
  <si>
    <t>250 mg polv.per soluz.iv fl.+sir.</t>
  </si>
  <si>
    <t>L04AA25</t>
  </si>
  <si>
    <t>Eculizumab</t>
  </si>
  <si>
    <t>300 mg conc.per infus.iv fl.30 ml. 10 mg/ml.</t>
  </si>
  <si>
    <t>L04AB  Inibitori del fattore di necrosi tumorale alfa (TNF-alfa)</t>
  </si>
  <si>
    <t>L04AB01</t>
  </si>
  <si>
    <t>Etanercept</t>
  </si>
  <si>
    <t>fl sc 25 mg</t>
  </si>
  <si>
    <t>fl sc 50 mg</t>
  </si>
  <si>
    <t>fl 25 mg/ml bb</t>
  </si>
  <si>
    <t>L04AB02</t>
  </si>
  <si>
    <t>Infliximab</t>
  </si>
  <si>
    <t>ev fl. 100 mg.</t>
  </si>
  <si>
    <t>L04AB04</t>
  </si>
  <si>
    <t>Adalimumab</t>
  </si>
  <si>
    <t>pen 0,8 ml 40 mg</t>
  </si>
  <si>
    <t>sir 40 mg sir.prer. 0,8 ml.</t>
  </si>
  <si>
    <t>L04AB05</t>
  </si>
  <si>
    <t>Certolizumab</t>
  </si>
  <si>
    <t xml:space="preserve">sir 200 mg </t>
  </si>
  <si>
    <t>L04AB06</t>
  </si>
  <si>
    <t>Golimumab</t>
  </si>
  <si>
    <t xml:space="preserve"> 50mg soluzione per iniezione in siringa preriempita</t>
  </si>
  <si>
    <t>50 mg penna sc</t>
  </si>
  <si>
    <t xml:space="preserve"> 100 mg penna sc</t>
  </si>
  <si>
    <t xml:space="preserve"> 50mg soluzione per iniezione in penna preriempita</t>
  </si>
  <si>
    <t>L04AC  Inibitori dell'interleuchina</t>
  </si>
  <si>
    <t>L04AC03</t>
  </si>
  <si>
    <t>Anakinra</t>
  </si>
  <si>
    <t>sir.prer. 100 mg/0,67 ml soluz.iniett.</t>
  </si>
  <si>
    <t>Tocilizumab</t>
  </si>
  <si>
    <t>20mg/ml soluz. Iniett.</t>
  </si>
  <si>
    <t>sc 4 sir 162 mg 0,9 ml</t>
  </si>
  <si>
    <t>L04AD  Inibitori della calcineurina</t>
  </si>
  <si>
    <t>L04AD02</t>
  </si>
  <si>
    <t>Tacrolimus</t>
  </si>
  <si>
    <t>5 mg cps rigide ril.prol.</t>
  </si>
  <si>
    <t>0,5 mg cps rigide ril.prol.</t>
  </si>
  <si>
    <t>1 mg cps rigide ril.prol.</t>
  </si>
  <si>
    <t xml:space="preserve">5 mg cps rigide </t>
  </si>
  <si>
    <t xml:space="preserve">1 mg cps rigide </t>
  </si>
  <si>
    <t>L04AX  Altri immunosoppresivi</t>
  </si>
  <si>
    <t>L04AX04</t>
  </si>
  <si>
    <t>Lenalidomide</t>
  </si>
  <si>
    <t>5 mg cps.</t>
  </si>
  <si>
    <t>15 mg cps.</t>
  </si>
  <si>
    <t>L04AX06</t>
  </si>
  <si>
    <t>Pomalidomide</t>
  </si>
  <si>
    <t>1 mg 21 cpr</t>
  </si>
  <si>
    <t>2 mg 21 cpr</t>
  </si>
  <si>
    <t>3 mg 21 cpr</t>
  </si>
  <si>
    <t>4 mg 21 cpr</t>
  </si>
  <si>
    <t>SISTEMA MUSCOLO-SCHELETRICO</t>
  </si>
  <si>
    <t>M - Sistema muscolo-scheletrico</t>
  </si>
  <si>
    <t>M01  Farmaci antinfiammatori ed antireumatici</t>
  </si>
  <si>
    <t>M01A  Farmaci antinfiammatori ed antireumatici, non steroidei</t>
  </si>
  <si>
    <t>M01AB  Derivati dell'acido acetico e sostanze correlate</t>
  </si>
  <si>
    <t>Classe</t>
  </si>
  <si>
    <t>M01AB01</t>
  </si>
  <si>
    <t>Indometacina</t>
  </si>
  <si>
    <t>cps. 50 mg.</t>
  </si>
  <si>
    <t>Indometacina (sale di meglumina)</t>
  </si>
  <si>
    <t>50 mg/2 ml polv.per soluz.iniett.im.ev.f.</t>
  </si>
  <si>
    <t>M01AB05</t>
  </si>
  <si>
    <t>Diclofenac sodico</t>
  </si>
  <si>
    <t>100 mg cpr.ril.prol.</t>
  </si>
  <si>
    <t>75 mg/3 ml soluz.iniett.f.</t>
  </si>
  <si>
    <t>M01AB15</t>
  </si>
  <si>
    <t>Ketorolac (sale di trometamolo)</t>
  </si>
  <si>
    <t>20 mg/ml gocce os 10 ml.</t>
  </si>
  <si>
    <t>30 mg/ml soluz.iniett.</t>
  </si>
  <si>
    <t>M01AE02</t>
  </si>
  <si>
    <t>Naproxene (sale sodico)</t>
  </si>
  <si>
    <t>550 mg cpr riv.</t>
  </si>
  <si>
    <t>M01AE03</t>
  </si>
  <si>
    <t>Ketoprofene (sale di lisina)</t>
  </si>
  <si>
    <t>160 mg/2 ml soluz.iniett.im f. 2 ml.</t>
  </si>
  <si>
    <t>M01AX  Altri farmaci antinfiammatori/antireumatici, non steroidei</t>
  </si>
  <si>
    <t>M01AX17</t>
  </si>
  <si>
    <t>Nimesulide</t>
  </si>
  <si>
    <t>os bustine 100 mg.</t>
  </si>
  <si>
    <t>M01CC01</t>
  </si>
  <si>
    <t>Penicillamina</t>
  </si>
  <si>
    <t>M02 Farmaci per uso topico per dolori articolari e muscolari</t>
  </si>
  <si>
    <t>M02A Farmaci per uso topico per dolori articolari e muscolari</t>
  </si>
  <si>
    <t>M02AA Antinfiammatori non steroidei per uso topico</t>
  </si>
  <si>
    <t>M02AA15</t>
  </si>
  <si>
    <t>Diclofenac</t>
  </si>
  <si>
    <t>schiuma cutanea g.50 bomboletta</t>
  </si>
  <si>
    <t>gel 1% 50 g. tubo</t>
  </si>
  <si>
    <t>M03  Miorilassanti</t>
  </si>
  <si>
    <t>M03A  Miorilassanti ad azione periferica</t>
  </si>
  <si>
    <t>M03AB  Derivati della colina</t>
  </si>
  <si>
    <t>M03AB01</t>
  </si>
  <si>
    <t>Suxametonio cloruro</t>
  </si>
  <si>
    <t>100 mg/2 ml soluz.iniett.ev f. 2 ml.</t>
  </si>
  <si>
    <t>M03AC  Altri composti ammonici quaternari</t>
  </si>
  <si>
    <t>M03AC09</t>
  </si>
  <si>
    <t xml:space="preserve">Rocuronio bromuro </t>
  </si>
  <si>
    <t>50 mg/5 ml soluz.iniett.ev fl.</t>
  </si>
  <si>
    <t>M03AC10</t>
  </si>
  <si>
    <t xml:space="preserve">Mivacurio cloruro </t>
  </si>
  <si>
    <t>2 mg/ml soluz.iniett.ev f.10 ml.</t>
  </si>
  <si>
    <t>2 mg/ml soluz.iniett.ev f. 5 ml.</t>
  </si>
  <si>
    <t>M03AC11</t>
  </si>
  <si>
    <t>Cisatracurio besilato</t>
  </si>
  <si>
    <t>iniett.f. 5 ml.</t>
  </si>
  <si>
    <t>iniett.f. 10 ml.</t>
  </si>
  <si>
    <t>M03AX  Altri miorilassanti ad azione periferica</t>
  </si>
  <si>
    <t>M03AX01</t>
  </si>
  <si>
    <t>Tossina botulinica A</t>
  </si>
  <si>
    <t>100 U 900 KDa fl.</t>
  </si>
  <si>
    <t>500 UI 500 KDa fl.</t>
  </si>
  <si>
    <t>M03B  Miorilassanti ad azione centrale</t>
  </si>
  <si>
    <t>M03BX Altri miorilassanti ad azione centrale</t>
  </si>
  <si>
    <t>M03BX01</t>
  </si>
  <si>
    <t>Baclofene</t>
  </si>
  <si>
    <t>0,05 mg./ ml.soluz.iniett.intratecale f.1 ml.</t>
  </si>
  <si>
    <t>M03C  Miorilassanti ad azione diretta</t>
  </si>
  <si>
    <t>M03CA  Dantrolene e derivati</t>
  </si>
  <si>
    <t>M04  Antigottosi</t>
  </si>
  <si>
    <t>M04A  Antigottosi</t>
  </si>
  <si>
    <t>M04AA  Preparati inibenti la formazione di acido urico</t>
  </si>
  <si>
    <t>M04AA01</t>
  </si>
  <si>
    <t xml:space="preserve">Allopurinolo </t>
  </si>
  <si>
    <t>M04AC  Preparati senza effetto sul metabolismo dell' acido urico</t>
  </si>
  <si>
    <t>M04AC01</t>
  </si>
  <si>
    <t>Colchicina</t>
  </si>
  <si>
    <t>cpr. 1 mg.</t>
  </si>
  <si>
    <t>M05  Farmaci per il trattamento delle malattie delle ossa</t>
  </si>
  <si>
    <t>M05B  Farmaci che agiscono sulla struttura e mineralizzazione ossee</t>
  </si>
  <si>
    <t>M05BA  Bifosfonati</t>
  </si>
  <si>
    <t>M05BA02</t>
  </si>
  <si>
    <t>Acido clodronico (sale disodico tetraidrato)</t>
  </si>
  <si>
    <t>im f. 100 mg.</t>
  </si>
  <si>
    <t>M05BA04</t>
  </si>
  <si>
    <t>Acido alendronico (sale sodico)</t>
  </si>
  <si>
    <t>cpr. 70 mg.</t>
  </si>
  <si>
    <t>M05BA06</t>
  </si>
  <si>
    <t>Acido ibandronico  (sale monosodico monoidrato)</t>
  </si>
  <si>
    <t>50 mg cpr.riv.</t>
  </si>
  <si>
    <t>3 mg/3 ml.siringa ev.</t>
  </si>
  <si>
    <t>6 mg/6 ml soluz.per inf.ev.fl.</t>
  </si>
  <si>
    <t>5mg soluz.per inf. Ev.100ml</t>
  </si>
  <si>
    <t>M05BA08</t>
  </si>
  <si>
    <t>Acido Zoledronico (monoidrato)</t>
  </si>
  <si>
    <t>fl ev 0,05mg/ml 100 ml</t>
  </si>
  <si>
    <t>ev fl.liof. 4 mg/5 ml.</t>
  </si>
  <si>
    <t>M05BA49</t>
  </si>
  <si>
    <t>Acido neridronico  (sale sodico)</t>
  </si>
  <si>
    <t>100 mg conc.per soluz.per inf.f. 8 ml.</t>
  </si>
  <si>
    <t>M05BX Altri farmaci che agiscono sulla struttura e mineralizzazione ossea</t>
  </si>
  <si>
    <t>M05BX03</t>
  </si>
  <si>
    <t>Stonzio ranelato</t>
  </si>
  <si>
    <t>bust. 2 g</t>
  </si>
  <si>
    <t>M09  Altri farmaci per le affezioni del sistema muscolo-scheletrico</t>
  </si>
  <si>
    <t>M09A  Altri farmaci per le affezioni del sistema muscolo-scheletrico</t>
  </si>
  <si>
    <t>M09AX  Altri farmaci per le affezioni del sistema muscolo-scheletrico</t>
  </si>
  <si>
    <t>M09AX01</t>
  </si>
  <si>
    <t>Acido ialuronico (sale sodico)</t>
  </si>
  <si>
    <t>fl.20 mg./2 ml.</t>
  </si>
  <si>
    <t>SISTEMA NERVOSO</t>
  </si>
  <si>
    <t>N - Sistema nervoso</t>
  </si>
  <si>
    <t>N01  Anestetici</t>
  </si>
  <si>
    <t>N01A  Anestetici generali</t>
  </si>
  <si>
    <t>N01AB  Idrocarburi alogenati</t>
  </si>
  <si>
    <t>N01AF  Barbiturici, non associati</t>
  </si>
  <si>
    <t>N01AF03</t>
  </si>
  <si>
    <t>Tiopental sodico</t>
  </si>
  <si>
    <t>500 mg polv.per soluz.inf.fl.</t>
  </si>
  <si>
    <t>N01AH  Anestetici oppioidi</t>
  </si>
  <si>
    <t>N01AH01</t>
  </si>
  <si>
    <t xml:space="preserve">Fentanile citrato </t>
  </si>
  <si>
    <t>im.ev. 0,1 mg. 2 ml.</t>
  </si>
  <si>
    <t>N01AH03</t>
  </si>
  <si>
    <t>Sufentanil citrato</t>
  </si>
  <si>
    <t>fiale 50 mcg./ml</t>
  </si>
  <si>
    <t>N01AH06</t>
  </si>
  <si>
    <t>Remifentanil (cloridrato)</t>
  </si>
  <si>
    <t>ev. 2 mg./5 ml.</t>
  </si>
  <si>
    <t>N01AX  Altri anestetici generali</t>
  </si>
  <si>
    <t>N01AX01</t>
  </si>
  <si>
    <t>Droperidolo</t>
  </si>
  <si>
    <t>ev. 1 ml (2,5mg/ml)</t>
  </si>
  <si>
    <t>C-OSP</t>
  </si>
  <si>
    <t>N01AX10</t>
  </si>
  <si>
    <t>Propofol</t>
  </si>
  <si>
    <t>ev. 20 ml. (10 mg./ml.)</t>
  </si>
  <si>
    <t>ev. 50 ml. (10 mg./ml.)</t>
  </si>
  <si>
    <t>sir. prer. 2% 50 ml</t>
  </si>
  <si>
    <t>20 mg./ml. emulsione sir.prer. 50 ml.</t>
  </si>
  <si>
    <t>sir. prer. 1% 50 ml</t>
  </si>
  <si>
    <t>N01B  Anestetici locali</t>
  </si>
  <si>
    <t>N01BB  Amidi</t>
  </si>
  <si>
    <t>N01BB02</t>
  </si>
  <si>
    <t>Lidocaina cloridrato</t>
  </si>
  <si>
    <t>1% pomata x intubazioni</t>
  </si>
  <si>
    <t>fl in. 50 ml 20mg/ml</t>
  </si>
  <si>
    <t>f. 10 ml. 2%</t>
  </si>
  <si>
    <t>pomata 15 g. 2,5%</t>
  </si>
  <si>
    <t>spray 10%</t>
  </si>
  <si>
    <t>f. 10 ml. 1%</t>
  </si>
  <si>
    <t>N01BB03</t>
  </si>
  <si>
    <t>Mepivacaina alcalinizzata</t>
  </si>
  <si>
    <t>fl 2% 5 ml</t>
  </si>
  <si>
    <t>Mepivacina cloridrato</t>
  </si>
  <si>
    <t>fl. 10 ml. 2%</t>
  </si>
  <si>
    <t>fl. 20 ml. 3%</t>
  </si>
  <si>
    <t>N01BB09</t>
  </si>
  <si>
    <t>Ropivacaina (cloridrato monoidrato)</t>
  </si>
  <si>
    <t>fl.10 ml. 10 mg./ml.</t>
  </si>
  <si>
    <t>fl.10 ml. 2 mg./ml.</t>
  </si>
  <si>
    <t>fl.10 ml. 7,5 mg./ml.</t>
  </si>
  <si>
    <t>fl.10 ml. 5 mg./ml.</t>
  </si>
  <si>
    <t>N01BB10</t>
  </si>
  <si>
    <t>Levobupivacaina (cloridrato)</t>
  </si>
  <si>
    <t>N01BB20</t>
  </si>
  <si>
    <t>Lidocaina + Prilocaina</t>
  </si>
  <si>
    <t>crema 5 g + cerotti occlusivi</t>
  </si>
  <si>
    <t>N01BB51</t>
  </si>
  <si>
    <t xml:space="preserve">Bupivacaina + adrenalina </t>
  </si>
  <si>
    <t>0,50% fiale</t>
  </si>
  <si>
    <t>N01BB53</t>
  </si>
  <si>
    <t xml:space="preserve">Mepivacaina + adrenalina </t>
  </si>
  <si>
    <t>2% fl. 10 ml.</t>
  </si>
  <si>
    <t>2% tubofiale 1,8 ml.</t>
  </si>
  <si>
    <t>N02  Analgesici</t>
  </si>
  <si>
    <t>N02A  Oppioidi</t>
  </si>
  <si>
    <t>N02AA  Alcaloidi naturali dell'oppio</t>
  </si>
  <si>
    <t>N02AA03</t>
  </si>
  <si>
    <t>Idromorfone (cloridrato)</t>
  </si>
  <si>
    <t>cpr 4 mg R.P.</t>
  </si>
  <si>
    <t>cpr 8 mg R.P.</t>
  </si>
  <si>
    <t>cpr 16 mg R.P.</t>
  </si>
  <si>
    <t>cpr 32 mg R.P.</t>
  </si>
  <si>
    <t>N02AA05</t>
  </si>
  <si>
    <t>Oxicodone (cloridrato)</t>
  </si>
  <si>
    <t>cpr 10 mg R.P.</t>
  </si>
  <si>
    <t>cpr 20 mg R.P.</t>
  </si>
  <si>
    <t>cpr 40 mg R.P.</t>
  </si>
  <si>
    <t>cpr 80 mg R.P.</t>
  </si>
  <si>
    <t>N02AA55</t>
  </si>
  <si>
    <t>Oxicodone+naloxone</t>
  </si>
  <si>
    <t>5 mg+ 2,5mg cpr</t>
  </si>
  <si>
    <t>10 mg+ 5mg cpr</t>
  </si>
  <si>
    <t>20 mg+ 10 mg cpr</t>
  </si>
  <si>
    <t>N02AA99</t>
  </si>
  <si>
    <t>Oxicodone + paracetamolo</t>
  </si>
  <si>
    <t>10 mg.+325 mg cpr.riv.</t>
  </si>
  <si>
    <t>20 mg.+325 mg cpr.riv.</t>
  </si>
  <si>
    <t>5 mg.+325 mg cpr.riv.</t>
  </si>
  <si>
    <t>N02AB  Derivati della fenilpiperidina</t>
  </si>
  <si>
    <t>N02AB02</t>
  </si>
  <si>
    <t>Petidina cloridrato</t>
  </si>
  <si>
    <t>im ev f. 100 mg. 2 ml.</t>
  </si>
  <si>
    <t>100 mcg cpr</t>
  </si>
  <si>
    <t>300 mcg cpr</t>
  </si>
  <si>
    <t>400 mcg cpr</t>
  </si>
  <si>
    <t>100 mcg spray 1,8 ml</t>
  </si>
  <si>
    <t>A-RNR</t>
  </si>
  <si>
    <t>200 mcg spray 1,8 ml</t>
  </si>
  <si>
    <t>50 mcg spray 1,8 ml</t>
  </si>
  <si>
    <t>N02AD  Derivati del benzomorfano</t>
  </si>
  <si>
    <t>N02AE  Derivati dell'oripavina</t>
  </si>
  <si>
    <t>N02AX  Altri oppioidi</t>
  </si>
  <si>
    <t>N02AX02</t>
  </si>
  <si>
    <t>Tramadolo (cloridrato)</t>
  </si>
  <si>
    <t>im ev sc fleb.f. 100 mg.</t>
  </si>
  <si>
    <t>100 mg/ml gocce os 10 ml.</t>
  </si>
  <si>
    <t>cps 50 mg.</t>
  </si>
  <si>
    <t>SR 100 mg cpr ril.prol.</t>
  </si>
  <si>
    <t>N02AX06</t>
  </si>
  <si>
    <t>Tapentadolo cloridrato</t>
  </si>
  <si>
    <t>50 mg cpr rp</t>
  </si>
  <si>
    <t>100 mg cpr rp</t>
  </si>
  <si>
    <t>N02B  Altri analgesici ed antipiretici</t>
  </si>
  <si>
    <t>N02BA  Acido salicilico e derivati</t>
  </si>
  <si>
    <t>N02BA51</t>
  </si>
  <si>
    <t>Acido acetilsalicilico+magnesio idrossido+alluminio glicinato</t>
  </si>
  <si>
    <t>cpr.</t>
  </si>
  <si>
    <t>N02BE  Anilidi</t>
  </si>
  <si>
    <t>N02BE01</t>
  </si>
  <si>
    <t xml:space="preserve">Paracetamolo </t>
  </si>
  <si>
    <t>sciroppo  120 mg/100 ml flac 120 ml</t>
  </si>
  <si>
    <t>cpr 1 g</t>
  </si>
  <si>
    <t>100 mg/ml gocce os 30 ml.</t>
  </si>
  <si>
    <t>10 mg/ml soluz.per inf.ev fl. 50 ml.</t>
  </si>
  <si>
    <t>Paracetamolo</t>
  </si>
  <si>
    <t>10 mg/ml. fl. 100 ml.soluz.inf.ev.</t>
  </si>
  <si>
    <t>N02BE51</t>
  </si>
  <si>
    <t>Paracetamolo + codeina</t>
  </si>
  <si>
    <t>cpr effervescenti 500 mg+ 30 mg</t>
  </si>
  <si>
    <t>supposte prima infanzia  60 mg + 2,5 mg</t>
  </si>
  <si>
    <t>supposte bambini 200 mg + 5 mg</t>
  </si>
  <si>
    <t>supposte adulti 400 mg + 20 mg</t>
  </si>
  <si>
    <t>N02BE  Agonisti Selettivi dei Recettori 5ht1</t>
  </si>
  <si>
    <t>N03  Antiepilettici</t>
  </si>
  <si>
    <t>N03A  Antiepilettici</t>
  </si>
  <si>
    <t>N03AA  Barbiturici e derivati</t>
  </si>
  <si>
    <t>N03AA02</t>
  </si>
  <si>
    <t>Fenobarbital</t>
  </si>
  <si>
    <t>cpr 15 mg.</t>
  </si>
  <si>
    <t>cpr 100 mg.</t>
  </si>
  <si>
    <t>Fenobarbital sodico</t>
  </si>
  <si>
    <t>100 mg/ml soluz.iniett.sc im ev f. 1 ml.</t>
  </si>
  <si>
    <t>N03AB  Derivati dell'idantoina</t>
  </si>
  <si>
    <t>N03AB02</t>
  </si>
  <si>
    <t>Fenitoina sodica</t>
  </si>
  <si>
    <t>250 mg./5 ml.soluz.iniett.f. 5 ml.</t>
  </si>
  <si>
    <t>N02AB03</t>
  </si>
  <si>
    <t xml:space="preserve">Fentanil citrato </t>
  </si>
  <si>
    <t>133 mcg 4 cpr subl</t>
  </si>
  <si>
    <t>400 mcg 4 cpr subl</t>
  </si>
  <si>
    <t>533 mcg 4 cpr subl</t>
  </si>
  <si>
    <t>267 mcg 4 cpr subl</t>
  </si>
  <si>
    <t>N03AE  Derivati benzodiazepinici</t>
  </si>
  <si>
    <t>N03AE01</t>
  </si>
  <si>
    <t>Clonazepam</t>
  </si>
  <si>
    <t>2,5 mg/ml gocce os 10 ml.</t>
  </si>
  <si>
    <t>N03AF  Derivati della carbossamide</t>
  </si>
  <si>
    <t>N03AF02</t>
  </si>
  <si>
    <t>Oxcarbazepina</t>
  </si>
  <si>
    <t>cpr 300 mg</t>
  </si>
  <si>
    <t>cpr 600 mg</t>
  </si>
  <si>
    <t>N03AG  Derivati degli acidi grassi</t>
  </si>
  <si>
    <t>N03AG01</t>
  </si>
  <si>
    <t>Acido valproico</t>
  </si>
  <si>
    <t>400 mg/4 ml polv.per soluz.per inf.</t>
  </si>
  <si>
    <t>200 mg/ml soluz.orale 40 ml.</t>
  </si>
  <si>
    <t>bs 100 mg</t>
  </si>
  <si>
    <t>bs 250 mg</t>
  </si>
  <si>
    <t>bs 500 mg</t>
  </si>
  <si>
    <t xml:space="preserve">Acido Valproico + sodio valproato </t>
  </si>
  <si>
    <t>cpr. 300 mg. rp</t>
  </si>
  <si>
    <t>cpr. 500 mg. rp</t>
  </si>
  <si>
    <t xml:space="preserve">Valproato magnesiaco </t>
  </si>
  <si>
    <t>soluz.os 100 ml. 10%</t>
  </si>
  <si>
    <t>N03AX  Altri antiepilettici</t>
  </si>
  <si>
    <t>N03AX11</t>
  </si>
  <si>
    <t>Topiramato</t>
  </si>
  <si>
    <t>cpr 50 mg</t>
  </si>
  <si>
    <t>cpr 100 mg</t>
  </si>
  <si>
    <t>N03AX12</t>
  </si>
  <si>
    <t xml:space="preserve">Gabapentin </t>
  </si>
  <si>
    <t>cps. 400 mg.</t>
  </si>
  <si>
    <t>N03AX14</t>
  </si>
  <si>
    <t>Levetiracetam</t>
  </si>
  <si>
    <t>100 mg/ml conc.iv fl.</t>
  </si>
  <si>
    <t>os flac. 300 ml. 100 mg/ml.</t>
  </si>
  <si>
    <t>cpr film riv. 500 mg.</t>
  </si>
  <si>
    <t>N03AX16</t>
  </si>
  <si>
    <t>Pregabalin</t>
  </si>
  <si>
    <t>cps rigide 75 mg.</t>
  </si>
  <si>
    <t>cps rigide 150 mg.</t>
  </si>
  <si>
    <t>N03AX18</t>
  </si>
  <si>
    <t>Lacosamide</t>
  </si>
  <si>
    <t>50 mg</t>
  </si>
  <si>
    <t>100 mg</t>
  </si>
  <si>
    <t>150 mg</t>
  </si>
  <si>
    <t>200 mg</t>
  </si>
  <si>
    <t>10 mg/ml</t>
  </si>
  <si>
    <t>N04  Antiparkinsoniani</t>
  </si>
  <si>
    <t>N04A  Sostanze anticolinergiche</t>
  </si>
  <si>
    <t>N04AA Amine terziarie</t>
  </si>
  <si>
    <t>N04AA02</t>
  </si>
  <si>
    <t>Biperidene cloridrato</t>
  </si>
  <si>
    <t xml:space="preserve">2 mg cpr. </t>
  </si>
  <si>
    <t>4 mg cpr ril.prol.</t>
  </si>
  <si>
    <t>Biperidene (lattato)</t>
  </si>
  <si>
    <t>im.ev. 1 ml. 5 mg.</t>
  </si>
  <si>
    <t>N04B  Sostanze dopaminergiche</t>
  </si>
  <si>
    <t>N04BA Dopa e suoi derivati</t>
  </si>
  <si>
    <t>N04BC Agonisti della dopamina</t>
  </si>
  <si>
    <t>N04BC07</t>
  </si>
  <si>
    <t>Apomorfina cloridrato</t>
  </si>
  <si>
    <t>50 mg/5 ml soluz.iniett.inf.sc f. 5 ml.</t>
  </si>
  <si>
    <t>N05  Psicolettici</t>
  </si>
  <si>
    <t>N05A  Antipsicotici</t>
  </si>
  <si>
    <t>N05AA  Fenotiazine con catena laterale alifatica</t>
  </si>
  <si>
    <t>N05AA03</t>
  </si>
  <si>
    <t>Promazina Cloridrato</t>
  </si>
  <si>
    <t>4% gocce os 30 ml.</t>
  </si>
  <si>
    <t>im ev f. 2 ml. 50 mg.</t>
  </si>
  <si>
    <t>N05AB  Fenotiazine con struttura piperazinica</t>
  </si>
  <si>
    <t>N05AB02</t>
  </si>
  <si>
    <t xml:space="preserve">Flufenazina decanoato </t>
  </si>
  <si>
    <t>25 mg/ml soluz.iniett.rilprol.im f. 1 ml.</t>
  </si>
  <si>
    <t>N05AD  Derivati del butirrofenone</t>
  </si>
  <si>
    <t>N05AD01</t>
  </si>
  <si>
    <t>Aloperidolo</t>
  </si>
  <si>
    <t>im.ev. 2 mg. 2 ml.</t>
  </si>
  <si>
    <t>im.ev. 5 mg. 2 ml.</t>
  </si>
  <si>
    <t>gtt. 30 ml. 10 mg./ml.</t>
  </si>
  <si>
    <t>Aloperidolo decanoato</t>
  </si>
  <si>
    <t>50 mg/ml.soluz.iniett.f. 3 ml.</t>
  </si>
  <si>
    <t>50 mg/ml.soluz.iniett.f. 1 ml.</t>
  </si>
  <si>
    <t>N05AF  Derivati del tioxantene</t>
  </si>
  <si>
    <t>N05AF05</t>
  </si>
  <si>
    <t>Zuclopentixolo (dicloridrato)</t>
  </si>
  <si>
    <t>N05AH  Diazepine, Ossazepine e Tiazepine</t>
  </si>
  <si>
    <t>N05AH02</t>
  </si>
  <si>
    <t xml:space="preserve">Clozapina </t>
  </si>
  <si>
    <t>28 compresse 25 mg</t>
  </si>
  <si>
    <t>N05AH03</t>
  </si>
  <si>
    <t xml:space="preserve">Olanzapina </t>
  </si>
  <si>
    <t>28 cpr orodisp. 10 mg</t>
  </si>
  <si>
    <t>28 cpr orodisp. 5 mg</t>
  </si>
  <si>
    <t>N05AH04</t>
  </si>
  <si>
    <t>cpr riv 2,5 mg</t>
  </si>
  <si>
    <t xml:space="preserve">Quetiapina </t>
  </si>
  <si>
    <t>30 cpr 25 mg</t>
  </si>
  <si>
    <t>60 cpr 100 mg</t>
  </si>
  <si>
    <t>60 cpr 200 mg</t>
  </si>
  <si>
    <t>60 cpr 300 mg</t>
  </si>
  <si>
    <t>60 cpr 50 rm mg</t>
  </si>
  <si>
    <t>60 cpr rm 200 mg</t>
  </si>
  <si>
    <t>60 cpr rm 300 mg</t>
  </si>
  <si>
    <t>60 cpr rm 400 mg</t>
  </si>
  <si>
    <t>N05AL  Benzamidi</t>
  </si>
  <si>
    <t>N05AL03</t>
  </si>
  <si>
    <t>Tiapride cloridrato</t>
  </si>
  <si>
    <t>im.ev. 100 mg f. 2 ml.</t>
  </si>
  <si>
    <t>N05AL05</t>
  </si>
  <si>
    <t>Amisulpride</t>
  </si>
  <si>
    <t>cpr riv. 400 mg.</t>
  </si>
  <si>
    <t>N05AL07</t>
  </si>
  <si>
    <t>Levosulpiride</t>
  </si>
  <si>
    <t>50 mg/2 ml soluz.iniett.im ev f.</t>
  </si>
  <si>
    <t>N05AN  Litio</t>
  </si>
  <si>
    <t>N05AN01</t>
  </si>
  <si>
    <t xml:space="preserve">Litio carbonato </t>
  </si>
  <si>
    <t>N05AX08</t>
  </si>
  <si>
    <t>Risperidone</t>
  </si>
  <si>
    <t>cpr. 3 mg.</t>
  </si>
  <si>
    <t xml:space="preserve">cpr. 4 mg. </t>
  </si>
  <si>
    <t>1 mg/ml gocce os 100 ml.</t>
  </si>
  <si>
    <t>1 mg/ml gocce os 30 ml.</t>
  </si>
  <si>
    <t>25mg/2ml sol.iniett</t>
  </si>
  <si>
    <t>37mg /2ml sol.iniett</t>
  </si>
  <si>
    <t>1 flac RM 50mg/2 ml</t>
  </si>
  <si>
    <t>N05AX09</t>
  </si>
  <si>
    <t>Clotiapina</t>
  </si>
  <si>
    <t>cpr 40 mg</t>
  </si>
  <si>
    <t>40 mg/4 ml soluz.iniett.f. 4 ml.</t>
  </si>
  <si>
    <t>N05AX12</t>
  </si>
  <si>
    <t>Aripiprazolo</t>
  </si>
  <si>
    <t>1 flac 150 ml sol. os 1 mg/ml+1 bicchiere dosatore</t>
  </si>
  <si>
    <t>1 flac im 1,3 ml sol. Iniet. 7,5 mg/ml</t>
  </si>
  <si>
    <t>28 compresse 10 mg</t>
  </si>
  <si>
    <t>28 compresse 15 mg</t>
  </si>
  <si>
    <t>28 compresse 5 mg</t>
  </si>
  <si>
    <t>28 compresse orodisp. 10 mg</t>
  </si>
  <si>
    <t>28 compresse orodisp. 15 mg</t>
  </si>
  <si>
    <t>N05AX13</t>
  </si>
  <si>
    <t xml:space="preserve">Paliperidone </t>
  </si>
  <si>
    <t>28 cpr 3 mg</t>
  </si>
  <si>
    <t>28 cpr 6 mg</t>
  </si>
  <si>
    <t>28 cpr 9 mg</t>
  </si>
  <si>
    <t>N05B  Ansiolitici</t>
  </si>
  <si>
    <t>N05BA  Derivati benzodiazepinici</t>
  </si>
  <si>
    <t>N05BA01</t>
  </si>
  <si>
    <t>Diazepam</t>
  </si>
  <si>
    <t>microclismi 5 mg</t>
  </si>
  <si>
    <t>microclismi 10 mg</t>
  </si>
  <si>
    <t>cpr 5 mg</t>
  </si>
  <si>
    <t>5 mg/ml gocce os 30 ml.</t>
  </si>
  <si>
    <t>im.ev. 10 mg. 2 ml.</t>
  </si>
  <si>
    <t>N05BA06</t>
  </si>
  <si>
    <t>Lorazepam</t>
  </si>
  <si>
    <t>1 mg cpr.</t>
  </si>
  <si>
    <t>20 mg/10 ml gocce os 10 ml.</t>
  </si>
  <si>
    <t>N05BA07</t>
  </si>
  <si>
    <t>fl 4 mg /1 ml</t>
  </si>
  <si>
    <t>N05BA08</t>
  </si>
  <si>
    <t>Bromazepam</t>
  </si>
  <si>
    <t>1,5 mg cpr.</t>
  </si>
  <si>
    <t>2,5 mg cpr.</t>
  </si>
  <si>
    <t>2,5 mg/ml gocce os 20 ml.</t>
  </si>
  <si>
    <t>N05BA49</t>
  </si>
  <si>
    <t>Delorazepam</t>
  </si>
  <si>
    <t>1 mg/ml gocce os 20 ml.</t>
  </si>
  <si>
    <t>im ev fleb.f 2 mg.</t>
  </si>
  <si>
    <t>im ev fleb.f 5 mg.</t>
  </si>
  <si>
    <t>N05CM18</t>
  </si>
  <si>
    <t>Dexmedetomidina</t>
  </si>
  <si>
    <t>100mcg/ml 2 ml</t>
  </si>
  <si>
    <t>100mcg/ml 10 ml</t>
  </si>
  <si>
    <t>N05C  Ipnotici e sedativi</t>
  </si>
  <si>
    <t>N05CD  Derivati benzodiazepinici</t>
  </si>
  <si>
    <t>N05CD07</t>
  </si>
  <si>
    <t>Temazepam</t>
  </si>
  <si>
    <t>cpr 20 mg</t>
  </si>
  <si>
    <t>N05CD08</t>
  </si>
  <si>
    <t>Midazolam</t>
  </si>
  <si>
    <t>15 mg/3 ml soluz.iniett.f. 3 ml.</t>
  </si>
  <si>
    <t xml:space="preserve">Midazolam </t>
  </si>
  <si>
    <t>5 mg/ml soluz.iniett.im.ev.f. 1 ml.</t>
  </si>
  <si>
    <t>N05CF  Benzodiazepine analoghi</t>
  </si>
  <si>
    <t>N06  Psicoanalettici</t>
  </si>
  <si>
    <t>N06A  Antidepressivi</t>
  </si>
  <si>
    <t>N06AA  Inibitori non selettivi della monoamino-ricaptazione</t>
  </si>
  <si>
    <t>N06AA04</t>
  </si>
  <si>
    <t>Clomipramina cloridrato</t>
  </si>
  <si>
    <t>25 mg cpr riv.</t>
  </si>
  <si>
    <t>25 mg/2 ml soluz.iniett.f.</t>
  </si>
  <si>
    <t>N06AA09</t>
  </si>
  <si>
    <t>Amitriptilina cloridrato</t>
  </si>
  <si>
    <t>40 mg/ml gocce 20 ml.</t>
  </si>
  <si>
    <t>N06AB  Inibitori selettivi della serotonina-ricaptazione</t>
  </si>
  <si>
    <t>N06AB04</t>
  </si>
  <si>
    <t>Citalopram (bromidrato)</t>
  </si>
  <si>
    <t>20 mg cpr.</t>
  </si>
  <si>
    <t>40 mg cpr.</t>
  </si>
  <si>
    <t>Citalopram (cloridrato)</t>
  </si>
  <si>
    <t>40 mg/ml gocce os 15 ml.</t>
  </si>
  <si>
    <t>N06AB05</t>
  </si>
  <si>
    <t>Paroxetina (cloridrato emidrato)</t>
  </si>
  <si>
    <t>10 mg/ml gocce os 30 ml.</t>
  </si>
  <si>
    <t>N06AB06</t>
  </si>
  <si>
    <t>Sertralina (cloridrato)</t>
  </si>
  <si>
    <t>50 mg cpr.</t>
  </si>
  <si>
    <t>20 mg/ml soluz.orale 60 ml.</t>
  </si>
  <si>
    <t>N06AB08</t>
  </si>
  <si>
    <t>Fluvoxamina  (maleato)</t>
  </si>
  <si>
    <t>N06AX  Altri antidepressivi</t>
  </si>
  <si>
    <t>N06BX13</t>
  </si>
  <si>
    <t>Idebenone</t>
  </si>
  <si>
    <t>cpr riv. 45 mg</t>
  </si>
  <si>
    <t>N06AX16</t>
  </si>
  <si>
    <t>Venlafaxina (cloridrato)</t>
  </si>
  <si>
    <t>150 mg cps ril.prol.</t>
  </si>
  <si>
    <t>75 mg cps ril.prol.</t>
  </si>
  <si>
    <t>N06AX49</t>
  </si>
  <si>
    <t>Ademetionina (busilato)</t>
  </si>
  <si>
    <t>200 mg/5 ml polv.per soluz.iniett.fl.</t>
  </si>
  <si>
    <t>N06BA07</t>
  </si>
  <si>
    <t>Modafinil</t>
  </si>
  <si>
    <t>cpr. 100 mg</t>
  </si>
  <si>
    <t>N06BX  Altri psicostimolanti e nootropi</t>
  </si>
  <si>
    <t>N06D  Farmaci anti-demenza</t>
  </si>
  <si>
    <t>N06DA  Anticolinesterasici</t>
  </si>
  <si>
    <t>N07  Altri farmaci del sistema nervoso centrale</t>
  </si>
  <si>
    <t>N07A  Parasimpatico-mimetici</t>
  </si>
  <si>
    <t>N07AA  Anticolinesterasici</t>
  </si>
  <si>
    <t>N07AX01</t>
  </si>
  <si>
    <t>Pilocarpina</t>
  </si>
  <si>
    <t xml:space="preserve">cpr riv. 5 mg </t>
  </si>
  <si>
    <t>N07AA01</t>
  </si>
  <si>
    <t>Neostigmina metilsolfato</t>
  </si>
  <si>
    <t>0,5 mg/ml soluz.iniett.f.</t>
  </si>
  <si>
    <t>N07AX  Altri parasimpaticomimetici</t>
  </si>
  <si>
    <t>N07AX17</t>
  </si>
  <si>
    <t>Stiripentolo</t>
  </si>
  <si>
    <t xml:space="preserve">cps 250mg </t>
  </si>
  <si>
    <t xml:space="preserve">cps 500mg </t>
  </si>
  <si>
    <t>N07B  Farmaci usati nei disturbi da disassuefazione</t>
  </si>
  <si>
    <t>N07BB  Farmaci usati nella dipendenza da alcool</t>
  </si>
  <si>
    <t xml:space="preserve"> N07BB01</t>
  </si>
  <si>
    <t xml:space="preserve">Disulfiram </t>
  </si>
  <si>
    <t>cpr 200 mg</t>
  </si>
  <si>
    <t>N07BB04</t>
  </si>
  <si>
    <t>Naltrexone (cloridrato)</t>
  </si>
  <si>
    <t>cpr /cps 10 mg</t>
  </si>
  <si>
    <t>cpr./cps 50 mg.</t>
  </si>
  <si>
    <t>N07BC  Farmaci usati nella dipendenza da oppioidi</t>
  </si>
  <si>
    <t>N07BC51</t>
  </si>
  <si>
    <t>Buprenorfina 2mg + naloxone 0,5 mg cpr</t>
  </si>
  <si>
    <t>Buprenorfina 8mg + naloxone2 mg cpr</t>
  </si>
  <si>
    <t>N07C  Preparati antivertigine</t>
  </si>
  <si>
    <t>N07CA  Preparati antivertigine</t>
  </si>
  <si>
    <t>N07CA01</t>
  </si>
  <si>
    <t>Betaistina (dicloridrato)</t>
  </si>
  <si>
    <t>cpr. 8 mg.</t>
  </si>
  <si>
    <t>12,5 mg/ml gocce os 30 ml.</t>
  </si>
  <si>
    <t>N07X  Altri farmaci del sistema nervoso centrale</t>
  </si>
  <si>
    <t>N07XX   Altri farmaci del sistema nervoso centrale</t>
  </si>
  <si>
    <t>N07XX02</t>
  </si>
  <si>
    <t>Riluzolo</t>
  </si>
  <si>
    <t>FARMACI ANTIPARASSITARI, INSETTICIDI E REPELLENTI</t>
  </si>
  <si>
    <t>P - Farmaci antiparassitari, insetticidi e repellenti</t>
  </si>
  <si>
    <t>P01  Antiprotozoari</t>
  </si>
  <si>
    <t>P01A  Sostanze contro l'amebiasi ed altre affezioni protozoarie</t>
  </si>
  <si>
    <t>P01AB Derivati nitroimidazolici</t>
  </si>
  <si>
    <t>P01B  Antimalarici</t>
  </si>
  <si>
    <t>P01BA  Aminochinoline</t>
  </si>
  <si>
    <t>P01BA01</t>
  </si>
  <si>
    <t xml:space="preserve">Clorochina fosfato </t>
  </si>
  <si>
    <t>P01BB  Biguanidi</t>
  </si>
  <si>
    <t>P01BB51</t>
  </si>
  <si>
    <t>Atovaquone + proguanil</t>
  </si>
  <si>
    <t>cpr. 250 mg.+100 mg.</t>
  </si>
  <si>
    <t>P01BC  Metanolchinoline</t>
  </si>
  <si>
    <t>P01BC02</t>
  </si>
  <si>
    <t>Meflochina cloridrato</t>
  </si>
  <si>
    <t>cpr 250 mg</t>
  </si>
  <si>
    <t>P01C  Sostanze contro la leishmaniosi e la tripanosomiasi</t>
  </si>
  <si>
    <t>P01CX  Altre sostanze contro la leishmaniosi e la tripanosomiasi</t>
  </si>
  <si>
    <t>P01CX01</t>
  </si>
  <si>
    <t>Pentamidina disetionato</t>
  </si>
  <si>
    <t>300 mg polv.per soluz.iniett.o nebul.fl.</t>
  </si>
  <si>
    <t>P02  Antielmintici</t>
  </si>
  <si>
    <t>P02C  Antinematodi</t>
  </si>
  <si>
    <t>P02CA  Derivati benzimidazolici</t>
  </si>
  <si>
    <t>P02CA01</t>
  </si>
  <si>
    <t>Mebendazolo</t>
  </si>
  <si>
    <t>20 mg/ml sosp.orale 30 ml.</t>
  </si>
  <si>
    <t>P02CA03</t>
  </si>
  <si>
    <t>Albendazolo</t>
  </si>
  <si>
    <t>P03AC04</t>
  </si>
  <si>
    <t>PERMETRINA</t>
  </si>
  <si>
    <t>CREMA 30G 5%</t>
  </si>
  <si>
    <t>R03  Farmaci per le sindromi ostruttive delle vie respiratorie</t>
  </si>
  <si>
    <t>R03A  Adrenergici per aerosol</t>
  </si>
  <si>
    <t>R03AC  Agonisti selettivi dei recettori beta2-adrenergici</t>
  </si>
  <si>
    <t>R03AC02</t>
  </si>
  <si>
    <t>Salbutamolo</t>
  </si>
  <si>
    <t>flac monodose 5 mg/2 ml aerosol</t>
  </si>
  <si>
    <t>aerosol dosato 200 inal.</t>
  </si>
  <si>
    <t>soluz.inal. 15 ml. 0,5%</t>
  </si>
  <si>
    <t>R03AC12</t>
  </si>
  <si>
    <t>Salmeterolo (xinafoato)</t>
  </si>
  <si>
    <t>sosp x aerosol 25 mcg</t>
  </si>
  <si>
    <t>R03AC18</t>
  </si>
  <si>
    <t>Indacaterolo</t>
  </si>
  <si>
    <t>150 mg cps per inal</t>
  </si>
  <si>
    <t>300 mg cps per inal</t>
  </si>
  <si>
    <t>R03AC19</t>
  </si>
  <si>
    <t>Olodaterolo</t>
  </si>
  <si>
    <t>30 D 1 inal</t>
  </si>
  <si>
    <t>R03BA03</t>
  </si>
  <si>
    <t>Flunisolide</t>
  </si>
  <si>
    <t>soluz. Nebul. 30 mg/30 ml</t>
  </si>
  <si>
    <t>R05CB06</t>
  </si>
  <si>
    <t>Ambroxolo cloridrato</t>
  </si>
  <si>
    <t>sosp 0.3% 200 ml</t>
  </si>
  <si>
    <t>R03AK  Adrenergici ed altri farmaci per le sindromi ostruttive delle vie respiratorie</t>
  </si>
  <si>
    <t>R03AK04</t>
  </si>
  <si>
    <t>Salbutamolo + beclometasone</t>
  </si>
  <si>
    <t>sosp nebulizzante 0,8 mg + 1,6 mg monodose 2 ml</t>
  </si>
  <si>
    <t>Salbutamolo + ipratropio bromuro</t>
  </si>
  <si>
    <t>soluz. os aerosol</t>
  </si>
  <si>
    <t>aerosol dosato</t>
  </si>
  <si>
    <t>R03AK06</t>
  </si>
  <si>
    <t>Salmeterolo + fluticasone</t>
  </si>
  <si>
    <t>diskus 50mcg/500mcg</t>
  </si>
  <si>
    <t>diskus 50mcg/250mcg</t>
  </si>
  <si>
    <t>spray 25mcg/250mcg</t>
  </si>
  <si>
    <t>50/250 polv. inal.</t>
  </si>
  <si>
    <t>50/500 polv. inal.</t>
  </si>
  <si>
    <t>R03AK07</t>
  </si>
  <si>
    <t>Formoterolo + budesonide</t>
  </si>
  <si>
    <t>160/4,5 mcg. inalat.</t>
  </si>
  <si>
    <t>320/9 mcg. inalat.</t>
  </si>
  <si>
    <t>R03B  Altri farmaci per le sindromi ostruttive delle vie respiratorie per aerosol</t>
  </si>
  <si>
    <t>R03BA  Glicorticoidi</t>
  </si>
  <si>
    <t>sol.bb fl 0,05% 2 ml</t>
  </si>
  <si>
    <t>sol. Nebul. 30 mg /30ml</t>
  </si>
  <si>
    <t>R03BB  Anticolinergici</t>
  </si>
  <si>
    <t>R03BB04</t>
  </si>
  <si>
    <t>Tiotropio bromuro</t>
  </si>
  <si>
    <t>cps. c/handih. 18 mcg.</t>
  </si>
  <si>
    <t>R03BB05</t>
  </si>
  <si>
    <t>Aclidinio bromuro</t>
  </si>
  <si>
    <t>322 mg polv. Per inal.</t>
  </si>
  <si>
    <t>R03BB06</t>
  </si>
  <si>
    <t>Glicopirronio bromuro</t>
  </si>
  <si>
    <t xml:space="preserve"> 44 mcg cps</t>
  </si>
  <si>
    <t>R03C  Adrenergici per uso sistemico</t>
  </si>
  <si>
    <t>R03CA  Agonisti dei recettori alfa- e beta-adrenergici</t>
  </si>
  <si>
    <t>R03CA02</t>
  </si>
  <si>
    <t>Efedrina anidra</t>
  </si>
  <si>
    <t>im. 10 mg. 1 ml.f.</t>
  </si>
  <si>
    <t>R03D   Altri farmaci per le sindromi ostruttive delle vie respiratorie per uso sistemico</t>
  </si>
  <si>
    <t>R03DA  Derivati xantinici</t>
  </si>
  <si>
    <t>R03DA04</t>
  </si>
  <si>
    <t>Teofillina</t>
  </si>
  <si>
    <t>R03DA05</t>
  </si>
  <si>
    <t>Aminofillina</t>
  </si>
  <si>
    <t>240 mg/10 ml soluz.ev fiale</t>
  </si>
  <si>
    <t>R03DC  Antagonisti dei recettori leucotrienici</t>
  </si>
  <si>
    <t>R03DC01</t>
  </si>
  <si>
    <t>Zafirlukast</t>
  </si>
  <si>
    <t>cpr 20 mg.</t>
  </si>
  <si>
    <t>R05  Preparati per la tosse e le malattie da raffreddamento</t>
  </si>
  <si>
    <t>R05C  Espettoranti, esluse le associazioni con sedativi della tosse</t>
  </si>
  <si>
    <t>R01CB  Mucolitici</t>
  </si>
  <si>
    <t>R03DX05</t>
  </si>
  <si>
    <t>Omalizumab</t>
  </si>
  <si>
    <t>fl sc 150 mg fl 2 ml</t>
  </si>
  <si>
    <t>R05CB01</t>
  </si>
  <si>
    <t>Acetilcisteina</t>
  </si>
  <si>
    <t>im.ev. 300 mg.</t>
  </si>
  <si>
    <t>R05CB02</t>
  </si>
  <si>
    <t>Bromexina cloridrato</t>
  </si>
  <si>
    <t>4 mg/2 ml soluz.iniett.im ev f. 2 ml.</t>
  </si>
  <si>
    <t xml:space="preserve">Ambroxolo cloridrato </t>
  </si>
  <si>
    <t>0,75% soluz.os o nebul. 40 ml.</t>
  </si>
  <si>
    <t>15 mg/2 ml soluz.nebul.f. 2 ml.</t>
  </si>
  <si>
    <t>R05D Sedativi della tosse, escluse le associazioni con espettoranti</t>
  </si>
  <si>
    <t>R05DB  Altri sedativi della tosse</t>
  </si>
  <si>
    <t>R05DB27</t>
  </si>
  <si>
    <t>Levodropropizina</t>
  </si>
  <si>
    <t>6% gocce os 30 ml.</t>
  </si>
  <si>
    <t>R06  Antistaminici per uso sistemico</t>
  </si>
  <si>
    <t>R06A  Antistaminici per uso sistemico</t>
  </si>
  <si>
    <t>R06AB  Alchilamine sostituite</t>
  </si>
  <si>
    <t>R06AB04</t>
  </si>
  <si>
    <t xml:space="preserve">Clorfenamina maleato </t>
  </si>
  <si>
    <t>f. 1 ml. 10 mg.iniett.</t>
  </si>
  <si>
    <t>R06AD  Derivati fenotiazinici</t>
  </si>
  <si>
    <t>R06AD02</t>
  </si>
  <si>
    <t xml:space="preserve">Prometazina cloridrato </t>
  </si>
  <si>
    <t>im f. 2 ml 50 mg.</t>
  </si>
  <si>
    <t>R06AE  Derivati piperazinici</t>
  </si>
  <si>
    <t>R06AE06</t>
  </si>
  <si>
    <t>Oxatomide</t>
  </si>
  <si>
    <t>2,5% gocce 30 ml.</t>
  </si>
  <si>
    <t>R06AX Altri Antistaminici per uso sistemico</t>
  </si>
  <si>
    <t>R06AX27</t>
  </si>
  <si>
    <t xml:space="preserve">Desloratadina </t>
  </si>
  <si>
    <t>R07  Altri preparati per il sistema respiratorio</t>
  </si>
  <si>
    <t>R07A  Altri preparati per il sistema respiratorio</t>
  </si>
  <si>
    <t>R07AA  Surfattanti polmonari</t>
  </si>
  <si>
    <t>R07AA02</t>
  </si>
  <si>
    <t>Poractant alfa</t>
  </si>
  <si>
    <t>80 mg/ml sosp.fl. 1,5 ml.</t>
  </si>
  <si>
    <t>R07AA49</t>
  </si>
  <si>
    <t>infus.ev soluz.50 ml. 1 g.</t>
  </si>
  <si>
    <t>ORGANI DI SENSO</t>
  </si>
  <si>
    <t>S - Organi di senso</t>
  </si>
  <si>
    <t>S01  Oftalmologici</t>
  </si>
  <si>
    <t>S01A  Antinfettivi</t>
  </si>
  <si>
    <t>S01AA  Antibiotici</t>
  </si>
  <si>
    <t>S01AA02</t>
  </si>
  <si>
    <t>Clortetraciclina cloridrato</t>
  </si>
  <si>
    <t>1% crema oft. 3,5 g.</t>
  </si>
  <si>
    <t>S01AA22</t>
  </si>
  <si>
    <t>Micronomicina (solfato)</t>
  </si>
  <si>
    <t>0,3% collirio soluz. 5 ml.</t>
  </si>
  <si>
    <t>S01Ad antivirali</t>
  </si>
  <si>
    <t>S01AX Altri antinfettivi</t>
  </si>
  <si>
    <t>S01AX11</t>
  </si>
  <si>
    <t xml:space="preserve">Ofloxacina </t>
  </si>
  <si>
    <t>0,3% collirio soluz. 10 ml.</t>
  </si>
  <si>
    <t>S01AX18</t>
  </si>
  <si>
    <t>collirio 5% monodose</t>
  </si>
  <si>
    <t>S01B  Antinfiammatori</t>
  </si>
  <si>
    <t>S01BA  Corticosteroidi, non associati</t>
  </si>
  <si>
    <t>S01AX49</t>
  </si>
  <si>
    <t>Benzalconio cloruro</t>
  </si>
  <si>
    <t>0,01% collirio fl.10 ml.</t>
  </si>
  <si>
    <t>S01BA01</t>
  </si>
  <si>
    <t>0,15% collirio soluz.monodose 0,3 ml.</t>
  </si>
  <si>
    <t>S01BA05</t>
  </si>
  <si>
    <t>Triamcinolone acetonide</t>
  </si>
  <si>
    <t>1 fl 80 mg/ml 1 ml</t>
  </si>
  <si>
    <t>S01BC  Antinfiammatori non steroidei</t>
  </si>
  <si>
    <t>S01BC03</t>
  </si>
  <si>
    <t xml:space="preserve">Diclofenac sodico </t>
  </si>
  <si>
    <t>0,1% collirio 5 ml.</t>
  </si>
  <si>
    <t>S01C  Antinfiammatori ed antinfettivi in associazione</t>
  </si>
  <si>
    <t>S01CA  Corticosteroidi ed antinfettivi in associazione</t>
  </si>
  <si>
    <t>S01CA03</t>
  </si>
  <si>
    <t>0,5% + 1% unguento oft. 3 g.</t>
  </si>
  <si>
    <t>S01CA05</t>
  </si>
  <si>
    <t>Betametasone + cloramfenicolo</t>
  </si>
  <si>
    <t>0,2% + 0,5% collirio sosp. 5 ml.</t>
  </si>
  <si>
    <t>0,2% + 0,5% unguento oft. 5 g.</t>
  </si>
  <si>
    <t>Betametasone + cloramfenicolo + rolitetraciclina + colistimetato di sodio</t>
  </si>
  <si>
    <t>collirio polv.e solv.per soluz. 3 ml.</t>
  </si>
  <si>
    <t>S01CA07</t>
  </si>
  <si>
    <t>Fluorometolone + tetraciclina</t>
  </si>
  <si>
    <t>0,2% + 1% collirio sosp. 5 ml.</t>
  </si>
  <si>
    <t>S01CA10</t>
  </si>
  <si>
    <t>Fluocinolone acetonide + neomicina</t>
  </si>
  <si>
    <t>0,04% + 0,5% collirio sosp. 5 ml.</t>
  </si>
  <si>
    <t>S01E  Preparati antiglaucome e miotici</t>
  </si>
  <si>
    <t>S01EA  Simpaticomimetici per la terapia del glaucoma</t>
  </si>
  <si>
    <t xml:space="preserve">S01EB  Parasimpaticomimetici </t>
  </si>
  <si>
    <t>S01EB01</t>
  </si>
  <si>
    <t xml:space="preserve">Pilocarpina cloridrato </t>
  </si>
  <si>
    <t>1% collirio soluz. 10 ml.</t>
  </si>
  <si>
    <t>2% collirio soluz. 10 ml.</t>
  </si>
  <si>
    <t>4% collirio 10 ml.</t>
  </si>
  <si>
    <t>S01EB09</t>
  </si>
  <si>
    <t>Acetilcolina cloruro</t>
  </si>
  <si>
    <t>collirio 5 ml 0.5 %</t>
  </si>
  <si>
    <t>S01EC  Inibitori dell'anidrasi carbonica</t>
  </si>
  <si>
    <t>S01EC01</t>
  </si>
  <si>
    <t xml:space="preserve">Acetazolamide </t>
  </si>
  <si>
    <t>S01EC03</t>
  </si>
  <si>
    <t>Dorzolamide (cloridrato)</t>
  </si>
  <si>
    <t>2% soluz.oft. 5 ml.c/cont.ocumeter plus</t>
  </si>
  <si>
    <t>S01ED  Sostanze betabloccanti</t>
  </si>
  <si>
    <t>S01ED01</t>
  </si>
  <si>
    <t>Timololo maleato</t>
  </si>
  <si>
    <t>0,25% collirio 5 ml.</t>
  </si>
  <si>
    <t>0,50% collirio 5 ml.</t>
  </si>
  <si>
    <t>S01EE  Analoghi delle prostaglandine</t>
  </si>
  <si>
    <t>S01EE01</t>
  </si>
  <si>
    <t>Latanoprost</t>
  </si>
  <si>
    <t>0,005% gocce oft.2,5 ml.</t>
  </si>
  <si>
    <t>S01F  Midriatici e cicloplegici</t>
  </si>
  <si>
    <t>S01FA  Anticolinergici</t>
  </si>
  <si>
    <t>S01FA01</t>
  </si>
  <si>
    <t>Atropina solfato</t>
  </si>
  <si>
    <t>collirio 0,5% fl. 10 ml.</t>
  </si>
  <si>
    <t>collirio 1% fl. 10 ml.</t>
  </si>
  <si>
    <t>S01FA04</t>
  </si>
  <si>
    <t>Ciclopentolato cloridrato</t>
  </si>
  <si>
    <t>collirio 1% fl. 3 ml.</t>
  </si>
  <si>
    <t>S01FA06</t>
  </si>
  <si>
    <t xml:space="preserve">Tropicamide </t>
  </si>
  <si>
    <t>collirio 0,5% fl.10 ml.</t>
  </si>
  <si>
    <t>S01FA56</t>
  </si>
  <si>
    <t>Tropicamide + fenilefrina</t>
  </si>
  <si>
    <t>collirio fl. 10 ml.</t>
  </si>
  <si>
    <t>S01FB  Simpaticomimetici, esclusi i preparati antiglaucoma</t>
  </si>
  <si>
    <t>S01FB01</t>
  </si>
  <si>
    <t>Fenilefrina cloridrato</t>
  </si>
  <si>
    <t>36% collirio soluz.5 ml.</t>
  </si>
  <si>
    <t>S01FB03</t>
  </si>
  <si>
    <t>Ibopamina (cloridrato)</t>
  </si>
  <si>
    <t>2% collirio polv.5 ml.</t>
  </si>
  <si>
    <t>S01H  Anestetici locali</t>
  </si>
  <si>
    <t>S01HA  Anestetici locali</t>
  </si>
  <si>
    <t>S01HA07</t>
  </si>
  <si>
    <t>4% collirio cont.monodose 0,5 ml.</t>
  </si>
  <si>
    <t>S01L  Sostanze per le affezioni vascolari oculari</t>
  </si>
  <si>
    <t>S01LA  Sostanze antineovascolarizzanti</t>
  </si>
  <si>
    <t>S01LA01</t>
  </si>
  <si>
    <t>Verteporfirina</t>
  </si>
  <si>
    <t>ev.f.15 mg.</t>
  </si>
  <si>
    <t>S01LA03</t>
  </si>
  <si>
    <t xml:space="preserve">Pegaptanib </t>
  </si>
  <si>
    <t>0,3 mg soluz.siringa</t>
  </si>
  <si>
    <t>S01LA04</t>
  </si>
  <si>
    <t>Ranibizumab</t>
  </si>
  <si>
    <t>10 mg/ml soluz.iniett.fl.0.3 ml.</t>
  </si>
  <si>
    <t>S01X  Altri oftalmologici</t>
  </si>
  <si>
    <t>S01XA  Altri oftalmologici</t>
  </si>
  <si>
    <t>S01XA14</t>
  </si>
  <si>
    <t>Eparina</t>
  </si>
  <si>
    <t>5% collirio</t>
  </si>
  <si>
    <t>S01XA20</t>
  </si>
  <si>
    <t>Carbomer</t>
  </si>
  <si>
    <t>0,3% gel oftalmico 10 g.</t>
  </si>
  <si>
    <t>gel oftalmico fiale monodose 0,5 ml.</t>
  </si>
  <si>
    <t>0,4% collirio soluz.cont.monodose 0,5 ml.</t>
  </si>
  <si>
    <t>£</t>
  </si>
  <si>
    <t>S02  Otologici</t>
  </si>
  <si>
    <t>S02A  Antinfettivi</t>
  </si>
  <si>
    <t>S02AA  Antinfettivi</t>
  </si>
  <si>
    <t>S02AA49</t>
  </si>
  <si>
    <t>Tobramicina</t>
  </si>
  <si>
    <t>0,3% gocce auricolari soluz.flac.5 ml.</t>
  </si>
  <si>
    <t>S02C  Corticosteroidi ed antinfettivi in associazione</t>
  </si>
  <si>
    <t>S02CA  Corticosteroidi ed antinfettivi in associazione</t>
  </si>
  <si>
    <t>S02CA05</t>
  </si>
  <si>
    <t>gocce auricolari 20 ml.</t>
  </si>
  <si>
    <t>S02CA06</t>
  </si>
  <si>
    <t>Desametasone + tobramicina</t>
  </si>
  <si>
    <t>0,3% + 0,1% soluz.auric.5 ml.+contagocce</t>
  </si>
  <si>
    <t>S02D  Altri otologici</t>
  </si>
  <si>
    <t>S02DA  Analgesici ed anestetici</t>
  </si>
  <si>
    <t>S02DA30</t>
  </si>
  <si>
    <t>Fenazone + procaina</t>
  </si>
  <si>
    <t>gocce otol. 6 g.</t>
  </si>
  <si>
    <t>VARI</t>
  </si>
  <si>
    <t>V - Vari</t>
  </si>
  <si>
    <t>V03  Tutti gli altri prodotti terapeutici</t>
  </si>
  <si>
    <t>V03A  Tutti gli altri prodotti terapeutici</t>
  </si>
  <si>
    <t>V03AB  Antidoti</t>
  </si>
  <si>
    <t>V03AB04</t>
  </si>
  <si>
    <t>Pralidossima metilsolfato</t>
  </si>
  <si>
    <t>200 mg/10 ml.polv.per soluz.per inf.</t>
  </si>
  <si>
    <t>V03AB09</t>
  </si>
  <si>
    <t>Dimercaprolo</t>
  </si>
  <si>
    <t>im.f. 100 mg./2 ml.</t>
  </si>
  <si>
    <t>V03AB14</t>
  </si>
  <si>
    <t>Protamina cloridrato</t>
  </si>
  <si>
    <t>50 mg/5 ml.soluz.iniett.ev.f.</t>
  </si>
  <si>
    <t>V03AB15</t>
  </si>
  <si>
    <t>Naloxone cloridrato</t>
  </si>
  <si>
    <t>im ev sc f. 0,04 mg/2 ml.</t>
  </si>
  <si>
    <t>im ev sc f. 0,4 mg/ml.</t>
  </si>
  <si>
    <t>V03AB17</t>
  </si>
  <si>
    <t>Metiltioninio cloruro</t>
  </si>
  <si>
    <t>im ev f. 100 mg 10 ml.</t>
  </si>
  <si>
    <t>V03AB23</t>
  </si>
  <si>
    <t>N-acetilcisteina</t>
  </si>
  <si>
    <t>fl 5g/25ml</t>
  </si>
  <si>
    <t>V03AB25</t>
  </si>
  <si>
    <t xml:space="preserve">Flumazenil </t>
  </si>
  <si>
    <t>0,5 mg soluz.iniett.ev f. 5 ml.</t>
  </si>
  <si>
    <t>RR</t>
  </si>
  <si>
    <t>1 mg soluz.iniett.ev f. 10 ml.</t>
  </si>
  <si>
    <t>V03AB32</t>
  </si>
  <si>
    <t>Glutatione (sale sodico)</t>
  </si>
  <si>
    <t>2500 mg/25 ml polv.per soluz.per inf.fl.</t>
  </si>
  <si>
    <t>600 mg/4 ml polv.per soluz.iniett.fl.</t>
  </si>
  <si>
    <t>V03AB35</t>
  </si>
  <si>
    <t>Sugammadex</t>
  </si>
  <si>
    <t>200 mg  2 ml  fiale</t>
  </si>
  <si>
    <t>V03AB49</t>
  </si>
  <si>
    <t xml:space="preserve">Arginina (cloridrato) </t>
  </si>
  <si>
    <t>20 g/500 ml.soluz.per inf.fl.500 ml.</t>
  </si>
  <si>
    <t>V03AC  Sostanze chelanti del ferro</t>
  </si>
  <si>
    <t>V03AC01</t>
  </si>
  <si>
    <t>Deferoxamina mesilato</t>
  </si>
  <si>
    <t>im ev sc fl.2 g/20 ml.</t>
  </si>
  <si>
    <t>im ev sc fl.500 mg/5 ml.</t>
  </si>
  <si>
    <t>V03AC02</t>
  </si>
  <si>
    <t xml:space="preserve">Deferiprone </t>
  </si>
  <si>
    <t>500 mg cpr riv.</t>
  </si>
  <si>
    <t>V03AC03</t>
  </si>
  <si>
    <t>Deferasirox</t>
  </si>
  <si>
    <t>cpr 125 mg</t>
  </si>
  <si>
    <t>V03AE  Farmaci per il trattamento di iperkaliemia ed iperfosfatemia</t>
  </si>
  <si>
    <t>V03AE01</t>
  </si>
  <si>
    <t xml:space="preserve">Sodio polistirensulfonato </t>
  </si>
  <si>
    <t>100 mg/g polv.per sosp.orale fl.454 g.</t>
  </si>
  <si>
    <t>V03AE02</t>
  </si>
  <si>
    <t>Sevelamer</t>
  </si>
  <si>
    <t>cpr film riv. 800 mg.</t>
  </si>
  <si>
    <t>V03AE03</t>
  </si>
  <si>
    <t>Lantanio carbonato (idrato)</t>
  </si>
  <si>
    <t xml:space="preserve">cpr 500 mg </t>
  </si>
  <si>
    <t xml:space="preserve">cpr 750 mg </t>
  </si>
  <si>
    <t xml:space="preserve">cpr 1000 mg </t>
  </si>
  <si>
    <t>V03AF  Sostanze disintossicanti per trattamenti citostatici</t>
  </si>
  <si>
    <t>V03AF01</t>
  </si>
  <si>
    <t xml:space="preserve">Mesna </t>
  </si>
  <si>
    <t>400 mg/4 ml ev f.</t>
  </si>
  <si>
    <t>V03AF02</t>
  </si>
  <si>
    <t>Dexrazoxano (cloridrato)</t>
  </si>
  <si>
    <t>500 mg polv.liof.per soluz.per inf.ev fl.</t>
  </si>
  <si>
    <t>V03AF03</t>
  </si>
  <si>
    <t>Calcio folinato</t>
  </si>
  <si>
    <t>im ev fl. 50 mg.</t>
  </si>
  <si>
    <t>V03AF04</t>
  </si>
  <si>
    <t>Calcio levofolinato pentaidrato</t>
  </si>
  <si>
    <t>175 mg polv.per soluz.iniett.fl.</t>
  </si>
  <si>
    <t>cpr. 7,5 mg.</t>
  </si>
  <si>
    <t>25 mg polv.soluz.ev fl.</t>
  </si>
  <si>
    <t>100 mg polv.per soluz.iniett.fl.</t>
  </si>
  <si>
    <t>V03AF05</t>
  </si>
  <si>
    <t xml:space="preserve">Amifostina </t>
  </si>
  <si>
    <t>ev fl. 500 mg.</t>
  </si>
  <si>
    <t>V03AF07</t>
  </si>
  <si>
    <t xml:space="preserve">Rasburicase </t>
  </si>
  <si>
    <t>ev. 7,5 mg. 5 ml.</t>
  </si>
  <si>
    <t>ev. 1,5 mg. 1 ml.</t>
  </si>
  <si>
    <t>V03AF49</t>
  </si>
  <si>
    <t>Calcio mefolinato</t>
  </si>
  <si>
    <t>fiale im.ev.15 mg/3 ml.</t>
  </si>
  <si>
    <t>50 mg /3 ml f.le</t>
  </si>
  <si>
    <t>V04  Diagnostici</t>
  </si>
  <si>
    <t>V04C  Altri diagnostici</t>
  </si>
  <si>
    <t>V04CD  Tests di funzionalità ipofisaria</t>
  </si>
  <si>
    <t>V04CX Altri diagnostici</t>
  </si>
  <si>
    <t>V04CX</t>
  </si>
  <si>
    <t>Fluoresceina sodica</t>
  </si>
  <si>
    <t>20% ev f. 5 ml.</t>
  </si>
  <si>
    <t>cartine</t>
  </si>
  <si>
    <t>Esamevulinato cloridrato</t>
  </si>
  <si>
    <t>polv. ev 85 mg</t>
  </si>
  <si>
    <t>Sodio bicabonato + acido citrico anidro</t>
  </si>
  <si>
    <t xml:space="preserve">buste 3,5 g </t>
  </si>
  <si>
    <t>V07  Tutti gli altri prodotti non terapeutici</t>
  </si>
  <si>
    <t>V07A   Tutti gli altri prodotti non terapeutici</t>
  </si>
  <si>
    <t>V07AB  Solventi, diluenti, comprese le soluzioni detergenti</t>
  </si>
  <si>
    <t>V07AB</t>
  </si>
  <si>
    <t>Acqua sterile per preparazioni iniettabili</t>
  </si>
  <si>
    <t>f. 5 ml.</t>
  </si>
  <si>
    <t>A/C</t>
  </si>
  <si>
    <t>f. 10 ml.</t>
  </si>
  <si>
    <t>V07AY</t>
  </si>
  <si>
    <t>Paraffina Liquida</t>
  </si>
  <si>
    <t>10 ml fle</t>
  </si>
  <si>
    <t>V08 Mezzi di Contrasto</t>
  </si>
  <si>
    <t>V08A   Mezzi di contrasto radiologici, iodati</t>
  </si>
  <si>
    <t>V08AA  Mezzi di contrasto radiologici idrosolubili, nefrologici, ad alta osmolarità</t>
  </si>
  <si>
    <t>V08AA99</t>
  </si>
  <si>
    <t>Sodio amidotrizoato + meglumina amidotrizoato</t>
  </si>
  <si>
    <t>370 mg iodio/ml soluz.gastroenterica 100 ml.</t>
  </si>
  <si>
    <t>V08AB  Mezzi di contrasto radiologici idrosolubili, nefrologici, a bassa osmolarità</t>
  </si>
  <si>
    <t>V08AB04</t>
  </si>
  <si>
    <t>Iopamidolo</t>
  </si>
  <si>
    <t>ev fl 100 ml 61,2%</t>
  </si>
  <si>
    <t>300 - fl 10 ml</t>
  </si>
  <si>
    <t>370 - fl 20 ml</t>
  </si>
  <si>
    <t>370 - fl 50 ml</t>
  </si>
  <si>
    <t>370 - fl 100 ml</t>
  </si>
  <si>
    <t>370 - fl 200 ml</t>
  </si>
  <si>
    <t>V08AB05</t>
  </si>
  <si>
    <t xml:space="preserve">Iopromide </t>
  </si>
  <si>
    <t>300- fl. 100 ml.</t>
  </si>
  <si>
    <t>370- fl. 100 ml.</t>
  </si>
  <si>
    <t>370- fl. 50 ml.</t>
  </si>
  <si>
    <t>V08AB07</t>
  </si>
  <si>
    <t xml:space="preserve">Ioversolo </t>
  </si>
  <si>
    <t>320 mg./ml. fl. 100 ml.</t>
  </si>
  <si>
    <t>320 mg./ml. fl. 500 ml.</t>
  </si>
  <si>
    <t>350 mg/ml.fl. 500 ml.</t>
  </si>
  <si>
    <t>V08AB10</t>
  </si>
  <si>
    <t xml:space="preserve">Iomeprolo </t>
  </si>
  <si>
    <t>300- fl. 150 ml.</t>
  </si>
  <si>
    <t>300- fl. 200 ml.</t>
  </si>
  <si>
    <t>400- fl. 150 ml.</t>
  </si>
  <si>
    <t>400- fl. 200 ml.</t>
  </si>
  <si>
    <t>V08B  Mezzi di contrasto radiologici, non iodati</t>
  </si>
  <si>
    <t>V08BA  Bario solfato contenente mezzi di contrasto radiologici</t>
  </si>
  <si>
    <t>V08BA01</t>
  </si>
  <si>
    <t xml:space="preserve">Bario solfato </t>
  </si>
  <si>
    <t>bicchieri 340 g. 98%</t>
  </si>
  <si>
    <t>polvere 400 g. - kit</t>
  </si>
  <si>
    <t>V08C  Mezzi di contrasto per risonanza magnetica</t>
  </si>
  <si>
    <t>V08CA  Mezzi di contrasto paramagnetici</t>
  </si>
  <si>
    <t>V08CA01</t>
  </si>
  <si>
    <t>Acido gadopentetico (sale di dimeglumina)</t>
  </si>
  <si>
    <t>ev.fl. 10 ml.</t>
  </si>
  <si>
    <t>ev.fl. 15 ml.</t>
  </si>
  <si>
    <t>ev.fl. 20 ml.</t>
  </si>
  <si>
    <t>V08CA02</t>
  </si>
  <si>
    <t xml:space="preserve">Acido gadoterico </t>
  </si>
  <si>
    <t>fl. 10 ml.</t>
  </si>
  <si>
    <t>fl. 20 ml.</t>
  </si>
  <si>
    <t>V08CA03</t>
  </si>
  <si>
    <t xml:space="preserve">Gadodiamide </t>
  </si>
  <si>
    <t>ev.fl. 5 ml.</t>
  </si>
  <si>
    <t>sir preriemp. 10 ml.</t>
  </si>
  <si>
    <t>V08CA04</t>
  </si>
  <si>
    <t xml:space="preserve">Gadoteridolo </t>
  </si>
  <si>
    <t>V08CA08</t>
  </si>
  <si>
    <t>Acido gadobenico (sale di dimeglumina)</t>
  </si>
  <si>
    <t>V08CA09</t>
  </si>
  <si>
    <t xml:space="preserve">Gadobutrolo </t>
  </si>
  <si>
    <t>fl. 15 ml.</t>
  </si>
  <si>
    <t>fl. 30 ml.</t>
  </si>
  <si>
    <t>V08CB  Mezzi di contrasto superparamagnetici</t>
  </si>
  <si>
    <t>V08CB01</t>
  </si>
  <si>
    <t>Ferumoxsil</t>
  </si>
  <si>
    <t>flac. 300 ml.</t>
  </si>
  <si>
    <t>V08CB03</t>
  </si>
  <si>
    <t>Ferucarbotran</t>
  </si>
  <si>
    <t>fiala siringa 0,9 ml.</t>
  </si>
  <si>
    <t>fiala siringa 1,4 ml.</t>
  </si>
  <si>
    <t>V08D  Mezzi di contrasto per ultrasonologia</t>
  </si>
  <si>
    <t>V08DA Mezzi di contrasto per ultrasonologia</t>
  </si>
  <si>
    <t>V08DA05</t>
  </si>
  <si>
    <t>Esafluoruro di zolfo</t>
  </si>
  <si>
    <t>ev fl.polv.8 mcg+sir.prer.solv.5 ml. + adat.mini spike</t>
  </si>
  <si>
    <t>C09BB05</t>
  </si>
  <si>
    <t>fl 0,25mg</t>
  </si>
  <si>
    <t>N05AH05</t>
  </si>
  <si>
    <t>Asenapina</t>
  </si>
  <si>
    <t>60 cpr 5 mg</t>
  </si>
  <si>
    <t>60 cpr 10 mg</t>
  </si>
  <si>
    <t>Paliperidone</t>
  </si>
  <si>
    <t>50 mg fl im</t>
  </si>
  <si>
    <t>L01CD01</t>
  </si>
  <si>
    <t>Paclitaxel Albumina</t>
  </si>
  <si>
    <t xml:space="preserve">5 MG/ML - POLVERE PER SOSPENSIONE PER INFUSIONE </t>
  </si>
  <si>
    <t>N07BB03</t>
  </si>
  <si>
    <t>Acamprosato calcium</t>
  </si>
  <si>
    <t>333 mg cpr</t>
  </si>
  <si>
    <t>Fentanil ovt</t>
  </si>
  <si>
    <t>100 mg cprorosolubile</t>
  </si>
  <si>
    <t>200 mg cprorosolubile</t>
  </si>
  <si>
    <t>400 mg cprorosolubile</t>
  </si>
  <si>
    <t>B01AC24</t>
  </si>
  <si>
    <t>Ticagrelor</t>
  </si>
  <si>
    <t>90 mg- cpr riv</t>
  </si>
  <si>
    <t>L01CD04</t>
  </si>
  <si>
    <t>Cabazitaxel</t>
  </si>
  <si>
    <t>60 mg sol per infusione</t>
  </si>
  <si>
    <t>D11AX19</t>
  </si>
  <si>
    <t>Alitretinoina</t>
  </si>
  <si>
    <t>30 mg capsule</t>
  </si>
  <si>
    <t>G03XB Antiprogestinici</t>
  </si>
  <si>
    <t>G03XB01</t>
  </si>
  <si>
    <t>Mifepristone</t>
  </si>
  <si>
    <t>200 mg cpr</t>
  </si>
  <si>
    <t>N07BC04</t>
  </si>
  <si>
    <t>Lofexidina cloridrato</t>
  </si>
  <si>
    <t>0,2 mg cpr riv</t>
  </si>
  <si>
    <t>cpr. 5 mg. Cpr ril. Mod.</t>
  </si>
  <si>
    <t>cpr. 2 mg. Cpr ril. Mod.</t>
  </si>
  <si>
    <t>cpr. 1 mg. Cpr ril. Mod.</t>
  </si>
  <si>
    <t>L04AX05</t>
  </si>
  <si>
    <t>Pirfenidone</t>
  </si>
  <si>
    <t>267 mg cps</t>
  </si>
  <si>
    <t>L01XX44</t>
  </si>
  <si>
    <t>Aflibercept</t>
  </si>
  <si>
    <t>fl iniett. 25mg/ml</t>
  </si>
  <si>
    <t>R03AK08</t>
  </si>
  <si>
    <t>Beclometasone+formoterolo</t>
  </si>
  <si>
    <t>120 polv. Inal.</t>
  </si>
  <si>
    <t>L01XC11</t>
  </si>
  <si>
    <t>Ipilimumab</t>
  </si>
  <si>
    <t>5mg/ml fl 40 ml</t>
  </si>
  <si>
    <t>5mg/ml fl 10 ml</t>
  </si>
  <si>
    <t>L04AA26</t>
  </si>
  <si>
    <t>Belimumab</t>
  </si>
  <si>
    <t>400 mg fl ev</t>
  </si>
  <si>
    <t>120 mg fl ev</t>
  </si>
  <si>
    <t>M05BX04</t>
  </si>
  <si>
    <t>Denosumab</t>
  </si>
  <si>
    <t>120 mg fl. sc</t>
  </si>
  <si>
    <t>R03AK11</t>
  </si>
  <si>
    <t>Fluticasone+Formoterolo</t>
  </si>
  <si>
    <t xml:space="preserve">250+5 mcg . Inal. </t>
  </si>
  <si>
    <t xml:space="preserve">125+5 mcg . Inal. </t>
  </si>
  <si>
    <t xml:space="preserve">50+5 mcg . Inal. </t>
  </si>
  <si>
    <t>S01AA27</t>
  </si>
  <si>
    <t>Cefuroxima sodica</t>
  </si>
  <si>
    <t>50 mg fl in. Intracamerale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</si>
</sst>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2"/>
      <name val="Times New Roman"/>
      <family val="1"/>
    </font>
    <font>
      <b/>
      <sz val="10"/>
      <color indexed="8"/>
      <name val="Calibri"/>
      <family val="2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Calibri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rial"/>
      <family val="2"/>
    </font>
    <font>
      <sz val="10"/>
      <name val="Times New Roman"/>
      <family val="1"/>
      <charset val="1"/>
    </font>
    <font>
      <sz val="10"/>
      <name val="Tahoma"/>
      <family val="2"/>
    </font>
    <font>
      <b/>
      <sz val="10"/>
      <color indexed="10"/>
      <name val="Times New Roman"/>
      <family val="1"/>
    </font>
    <font>
      <sz val="10"/>
      <color indexed="21"/>
      <name val="Times New Roman"/>
      <family val="1"/>
    </font>
    <font>
      <sz val="8"/>
      <name val="Arial"/>
      <family val="2"/>
    </font>
    <font>
      <sz val="11"/>
      <color indexed="8"/>
      <name val="Arial"/>
      <family val="2"/>
    </font>
    <font>
      <sz val="10"/>
      <color indexed="10"/>
      <name val="Arial"/>
    </font>
    <font>
      <sz val="10"/>
      <color indexed="58"/>
      <name val="Arial"/>
    </font>
    <font>
      <sz val="10"/>
      <color indexed="8"/>
      <name val="Tahoma"/>
      <family val="2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MS Sans Serif"/>
    </font>
    <font>
      <b/>
      <sz val="10"/>
      <color indexed="9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  <font>
      <sz val="11"/>
      <color indexed="8"/>
      <name val="Calibri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3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2">
    <xf numFmtId="0" fontId="0" fillId="0" borderId="0"/>
    <xf numFmtId="0" fontId="27" fillId="0" borderId="0"/>
  </cellStyleXfs>
  <cellXfs count="26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/>
    <xf numFmtId="0" fontId="4" fillId="0" borderId="1" xfId="0" applyFont="1" applyFill="1" applyBorder="1"/>
    <xf numFmtId="0" fontId="5" fillId="3" borderId="1" xfId="0" applyFont="1" applyFill="1" applyBorder="1" applyAlignment="1">
      <alignment horizontal="center"/>
    </xf>
    <xf numFmtId="0" fontId="6" fillId="0" borderId="1" xfId="0" applyFont="1" applyBorder="1"/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1" fillId="6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wrapText="1"/>
    </xf>
    <xf numFmtId="0" fontId="12" fillId="0" borderId="1" xfId="0" applyFont="1" applyFill="1" applyBorder="1"/>
    <xf numFmtId="0" fontId="11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9" fillId="7" borderId="2" xfId="0" applyFont="1" applyFill="1" applyBorder="1" applyAlignment="1">
      <alignment wrapText="1"/>
    </xf>
    <xf numFmtId="0" fontId="9" fillId="7" borderId="3" xfId="0" applyFont="1" applyFill="1" applyBorder="1" applyAlignment="1">
      <alignment wrapText="1"/>
    </xf>
    <xf numFmtId="0" fontId="9" fillId="7" borderId="4" xfId="0" applyFont="1" applyFill="1" applyBorder="1" applyAlignment="1">
      <alignment wrapText="1"/>
    </xf>
    <xf numFmtId="0" fontId="13" fillId="0" borderId="1" xfId="0" applyFont="1" applyFill="1" applyBorder="1"/>
    <xf numFmtId="0" fontId="14" fillId="0" borderId="0" xfId="0" applyFont="1"/>
    <xf numFmtId="0" fontId="14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1" fillId="5" borderId="1" xfId="0" applyFont="1" applyFill="1" applyBorder="1" applyAlignment="1"/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8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 applyProtection="1">
      <alignment horizontal="center" vertical="center" wrapText="1"/>
    </xf>
    <xf numFmtId="164" fontId="7" fillId="8" borderId="1" xfId="0" applyNumberFormat="1" applyFont="1" applyFill="1" applyBorder="1" applyAlignment="1" applyProtection="1">
      <alignment vertical="center" wrapText="1"/>
    </xf>
    <xf numFmtId="0" fontId="7" fillId="8" borderId="1" xfId="0" applyFont="1" applyFill="1" applyBorder="1" applyAlignment="1" applyProtection="1">
      <alignment vertical="center" wrapText="1"/>
    </xf>
    <xf numFmtId="0" fontId="4" fillId="8" borderId="1" xfId="0" applyFont="1" applyFill="1" applyBorder="1" applyAlignment="1">
      <alignment horizontal="justify" wrapText="1"/>
    </xf>
    <xf numFmtId="0" fontId="7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justify" wrapText="1"/>
    </xf>
    <xf numFmtId="0" fontId="4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4" fontId="7" fillId="0" borderId="1" xfId="0" applyNumberFormat="1" applyFont="1" applyFill="1" applyBorder="1"/>
    <xf numFmtId="0" fontId="14" fillId="0" borderId="1" xfId="0" applyFont="1" applyBorder="1"/>
    <xf numFmtId="0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7" borderId="1" xfId="0" applyFont="1" applyFill="1" applyBorder="1" applyAlignment="1">
      <alignment horizontal="left"/>
    </xf>
    <xf numFmtId="0" fontId="17" fillId="8" borderId="1" xfId="0" applyFont="1" applyFill="1" applyBorder="1" applyAlignment="1">
      <alignment horizontal="center" wrapText="1"/>
    </xf>
    <xf numFmtId="0" fontId="17" fillId="8" borderId="1" xfId="0" applyFont="1" applyFill="1" applyBorder="1" applyAlignment="1">
      <alignment horizontal="justify" wrapText="1"/>
    </xf>
    <xf numFmtId="0" fontId="17" fillId="9" borderId="1" xfId="0" applyFont="1" applyFill="1" applyBorder="1" applyAlignment="1">
      <alignment horizontal="left" wrapText="1"/>
    </xf>
    <xf numFmtId="0" fontId="17" fillId="9" borderId="1" xfId="0" applyFont="1" applyFill="1" applyBorder="1" applyAlignment="1">
      <alignment horizontal="center" wrapText="1"/>
    </xf>
    <xf numFmtId="0" fontId="17" fillId="9" borderId="1" xfId="0" applyFont="1" applyFill="1" applyBorder="1" applyAlignment="1">
      <alignment horizontal="justify" wrapText="1"/>
    </xf>
    <xf numFmtId="0" fontId="15" fillId="0" borderId="1" xfId="0" applyFont="1" applyFill="1" applyBorder="1"/>
    <xf numFmtId="0" fontId="11" fillId="10" borderId="1" xfId="0" applyFont="1" applyFill="1" applyBorder="1" applyAlignment="1">
      <alignment horizontal="left"/>
    </xf>
    <xf numFmtId="0" fontId="16" fillId="1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7" fillId="8" borderId="1" xfId="0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justify" wrapText="1"/>
    </xf>
    <xf numFmtId="0" fontId="7" fillId="9" borderId="1" xfId="0" applyFont="1" applyFill="1" applyBorder="1" applyAlignment="1">
      <alignment horizontal="left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justify" wrapText="1"/>
    </xf>
    <xf numFmtId="0" fontId="7" fillId="8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4" fillId="0" borderId="1" xfId="0" applyFont="1" applyFill="1" applyBorder="1"/>
    <xf numFmtId="0" fontId="5" fillId="11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justify" wrapText="1"/>
    </xf>
    <xf numFmtId="0" fontId="5" fillId="12" borderId="1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/>
    </xf>
    <xf numFmtId="0" fontId="9" fillId="12" borderId="1" xfId="0" applyFon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19" fillId="0" borderId="1" xfId="0" applyFont="1" applyFill="1" applyBorder="1"/>
    <xf numFmtId="0" fontId="17" fillId="8" borderId="1" xfId="0" applyFont="1" applyFill="1" applyBorder="1" applyAlignment="1" applyProtection="1">
      <alignment horizontal="center" vertical="center" wrapText="1"/>
    </xf>
    <xf numFmtId="164" fontId="17" fillId="8" borderId="1" xfId="0" applyNumberFormat="1" applyFont="1" applyFill="1" applyBorder="1" applyAlignment="1" applyProtection="1">
      <alignment vertical="center" wrapText="1"/>
    </xf>
    <xf numFmtId="0" fontId="17" fillId="8" borderId="1" xfId="0" applyFont="1" applyFill="1" applyBorder="1" applyAlignment="1" applyProtection="1">
      <alignment vertical="center" wrapText="1"/>
    </xf>
    <xf numFmtId="0" fontId="14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justify" vertical="center" wrapText="1"/>
    </xf>
    <xf numFmtId="0" fontId="21" fillId="0" borderId="1" xfId="0" applyFont="1" applyBorder="1"/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17" fillId="0" borderId="1" xfId="0" applyFont="1" applyBorder="1" applyAlignment="1" applyProtection="1">
      <alignment horizontal="center" vertical="center" wrapText="1"/>
    </xf>
    <xf numFmtId="164" fontId="17" fillId="0" borderId="1" xfId="0" applyNumberFormat="1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vertical="center" wrapText="1"/>
    </xf>
    <xf numFmtId="0" fontId="24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justify" wrapText="1"/>
    </xf>
    <xf numFmtId="0" fontId="17" fillId="0" borderId="1" xfId="0" applyFont="1" applyFill="1" applyBorder="1" applyAlignment="1">
      <alignment horizontal="left" wrapText="1"/>
    </xf>
    <xf numFmtId="0" fontId="7" fillId="0" borderId="0" xfId="0" applyFont="1"/>
    <xf numFmtId="0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24" fillId="0" borderId="1" xfId="0" applyFont="1" applyFill="1" applyBorder="1" applyAlignment="1">
      <alignment horizontal="justify" wrapText="1"/>
    </xf>
    <xf numFmtId="0" fontId="24" fillId="0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wrapText="1"/>
    </xf>
    <xf numFmtId="14" fontId="6" fillId="0" borderId="1" xfId="0" applyNumberFormat="1" applyFont="1" applyFill="1" applyBorder="1"/>
    <xf numFmtId="0" fontId="24" fillId="0" borderId="1" xfId="0" applyFont="1" applyFill="1" applyBorder="1" applyAlignment="1">
      <alignment horizontal="left"/>
    </xf>
    <xf numFmtId="0" fontId="24" fillId="0" borderId="1" xfId="0" applyFont="1" applyFill="1" applyBorder="1" applyAlignment="1"/>
    <xf numFmtId="0" fontId="17" fillId="0" borderId="1" xfId="0" applyFont="1" applyFill="1" applyBorder="1" applyAlignment="1">
      <alignment horizontal="left"/>
    </xf>
    <xf numFmtId="0" fontId="4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7" fillId="13" borderId="1" xfId="0" applyFont="1" applyFill="1" applyBorder="1" applyAlignment="1">
      <alignment horizontal="justify" wrapText="1"/>
    </xf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 wrapText="1"/>
    </xf>
    <xf numFmtId="0" fontId="7" fillId="1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0" fontId="25" fillId="0" borderId="0" xfId="0" applyFont="1"/>
    <xf numFmtId="0" fontId="7" fillId="13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164" fontId="13" fillId="0" borderId="1" xfId="0" applyNumberFormat="1" applyFont="1" applyFill="1" applyBorder="1" applyAlignment="1" applyProtection="1">
      <alignment horizontal="left" vertical="center" wrapText="1"/>
    </xf>
    <xf numFmtId="0" fontId="10" fillId="13" borderId="1" xfId="0" applyFont="1" applyFill="1" applyBorder="1" applyAlignment="1">
      <alignment horizontal="center"/>
    </xf>
    <xf numFmtId="0" fontId="26" fillId="0" borderId="0" xfId="0" applyFont="1"/>
    <xf numFmtId="0" fontId="17" fillId="8" borderId="1" xfId="0" applyFont="1" applyFill="1" applyBorder="1" applyAlignment="1">
      <alignment horizontal="left"/>
    </xf>
    <xf numFmtId="14" fontId="6" fillId="0" borderId="1" xfId="0" applyNumberFormat="1" applyFont="1" applyBorder="1"/>
    <xf numFmtId="0" fontId="7" fillId="8" borderId="1" xfId="1" applyFont="1" applyFill="1" applyBorder="1" applyAlignment="1" applyProtection="1">
      <alignment horizontal="center" vertical="center" wrapText="1"/>
    </xf>
    <xf numFmtId="164" fontId="7" fillId="8" borderId="1" xfId="1" applyNumberFormat="1" applyFont="1" applyFill="1" applyBorder="1" applyAlignment="1" applyProtection="1">
      <alignment vertical="center" wrapText="1"/>
    </xf>
    <xf numFmtId="0" fontId="7" fillId="8" borderId="1" xfId="1" applyFont="1" applyFill="1" applyBorder="1" applyAlignment="1" applyProtection="1">
      <alignment vertical="center" wrapText="1"/>
    </xf>
    <xf numFmtId="0" fontId="17" fillId="13" borderId="1" xfId="0" applyFont="1" applyFill="1" applyBorder="1" applyAlignment="1">
      <alignment horizontal="justify" wrapText="1"/>
    </xf>
    <xf numFmtId="0" fontId="17" fillId="13" borderId="1" xfId="0" applyFont="1" applyFill="1" applyBorder="1" applyAlignment="1">
      <alignment horizontal="center" wrapText="1"/>
    </xf>
    <xf numFmtId="0" fontId="17" fillId="13" borderId="1" xfId="0" applyFont="1" applyFill="1" applyBorder="1" applyAlignment="1">
      <alignment horizontal="left"/>
    </xf>
    <xf numFmtId="0" fontId="17" fillId="8" borderId="1" xfId="0" applyFont="1" applyFill="1" applyBorder="1" applyAlignment="1"/>
    <xf numFmtId="0" fontId="17" fillId="13" borderId="1" xfId="0" applyFont="1" applyFill="1" applyBorder="1" applyAlignment="1">
      <alignment horizontal="left" wrapText="1"/>
    </xf>
    <xf numFmtId="0" fontId="17" fillId="8" borderId="1" xfId="0" applyFont="1" applyFill="1" applyBorder="1" applyAlignment="1">
      <alignment horizontal="justify" vertical="center" wrapText="1"/>
    </xf>
    <xf numFmtId="0" fontId="28" fillId="7" borderId="1" xfId="0" applyFont="1" applyFill="1" applyBorder="1" applyAlignment="1">
      <alignment horizontal="left" wrapText="1"/>
    </xf>
    <xf numFmtId="0" fontId="7" fillId="9" borderId="1" xfId="0" applyFont="1" applyFill="1" applyBorder="1"/>
    <xf numFmtId="0" fontId="17" fillId="8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0" fillId="0" borderId="1" xfId="0" applyFont="1" applyFill="1" applyBorder="1"/>
    <xf numFmtId="0" fontId="4" fillId="13" borderId="1" xfId="0" applyFont="1" applyFill="1" applyBorder="1" applyAlignment="1">
      <alignment wrapText="1"/>
    </xf>
    <xf numFmtId="0" fontId="24" fillId="13" borderId="1" xfId="0" applyFont="1" applyFill="1" applyBorder="1" applyAlignment="1">
      <alignment wrapText="1"/>
    </xf>
    <xf numFmtId="0" fontId="17" fillId="13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21" fillId="0" borderId="0" xfId="0" applyFont="1"/>
    <xf numFmtId="0" fontId="4" fillId="8" borderId="1" xfId="0" applyFont="1" applyFill="1" applyBorder="1"/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31" fillId="0" borderId="0" xfId="0" applyFont="1"/>
    <xf numFmtId="0" fontId="7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4" fillId="8" borderId="1" xfId="0" applyFont="1" applyFill="1" applyBorder="1" applyAlignment="1">
      <alignment horizontal="center" wrapText="1"/>
    </xf>
    <xf numFmtId="0" fontId="24" fillId="13" borderId="1" xfId="0" applyFont="1" applyFill="1" applyBorder="1" applyAlignment="1">
      <alignment horizontal="justify" wrapText="1"/>
    </xf>
    <xf numFmtId="0" fontId="24" fillId="8" borderId="1" xfId="0" applyFont="1" applyFill="1" applyBorder="1" applyAlignment="1">
      <alignment horizontal="left"/>
    </xf>
    <xf numFmtId="0" fontId="24" fillId="8" borderId="1" xfId="0" applyFont="1" applyFill="1" applyBorder="1" applyAlignment="1">
      <alignment horizontal="justify" vertical="center" wrapText="1"/>
    </xf>
    <xf numFmtId="0" fontId="17" fillId="8" borderId="1" xfId="0" applyFont="1" applyFill="1" applyBorder="1"/>
    <xf numFmtId="0" fontId="7" fillId="9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10" fillId="10" borderId="1" xfId="0" applyFont="1" applyFill="1" applyBorder="1" applyAlignment="1">
      <alignment horizontal="center" wrapText="1"/>
    </xf>
    <xf numFmtId="0" fontId="10" fillId="10" borderId="1" xfId="0" applyFont="1" applyFill="1" applyBorder="1"/>
    <xf numFmtId="0" fontId="10" fillId="10" borderId="1" xfId="0" applyFont="1" applyFill="1" applyBorder="1" applyAlignment="1">
      <alignment horizontal="justify" vertical="center" wrapText="1"/>
    </xf>
    <xf numFmtId="0" fontId="10" fillId="10" borderId="1" xfId="0" applyFont="1" applyFill="1" applyBorder="1" applyAlignment="1">
      <alignment horizontal="left" wrapText="1"/>
    </xf>
    <xf numFmtId="0" fontId="10" fillId="10" borderId="1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vertical="center" wrapText="1"/>
    </xf>
    <xf numFmtId="14" fontId="14" fillId="0" borderId="1" xfId="0" applyNumberFormat="1" applyFont="1" applyFill="1" applyBorder="1"/>
    <xf numFmtId="0" fontId="13" fillId="0" borderId="1" xfId="0" applyNumberFormat="1" applyFont="1" applyBorder="1" applyAlignment="1">
      <alignment wrapText="1"/>
    </xf>
    <xf numFmtId="0" fontId="4" fillId="13" borderId="1" xfId="0" applyFont="1" applyFill="1" applyBorder="1" applyAlignment="1">
      <alignment horizontal="justify" wrapText="1"/>
    </xf>
    <xf numFmtId="0" fontId="4" fillId="13" borderId="1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 wrapText="1"/>
    </xf>
    <xf numFmtId="0" fontId="15" fillId="0" borderId="0" xfId="0" applyFont="1" applyFill="1"/>
    <xf numFmtId="0" fontId="4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justify" wrapText="1"/>
    </xf>
    <xf numFmtId="0" fontId="7" fillId="10" borderId="1" xfId="0" applyFont="1" applyFill="1" applyBorder="1" applyAlignment="1" applyProtection="1">
      <alignment vertical="center" wrapText="1"/>
    </xf>
    <xf numFmtId="0" fontId="4" fillId="1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34"/>
  <sheetViews>
    <sheetView tabSelected="1" topLeftCell="A4" workbookViewId="0">
      <selection activeCell="B12" sqref="B12"/>
    </sheetView>
  </sheetViews>
  <sheetFormatPr defaultColWidth="5.5703125" defaultRowHeight="12.75" x14ac:dyDescent="0.2"/>
  <cols>
    <col min="1" max="1" width="11.140625" style="3" customWidth="1"/>
    <col min="2" max="2" width="28.42578125" style="3" customWidth="1"/>
    <col min="3" max="3" width="26.140625" style="25" customWidth="1"/>
    <col min="4" max="4" width="9.140625" style="27" customWidth="1"/>
    <col min="5" max="5" width="8.42578125" style="23" customWidth="1"/>
    <col min="6" max="6" width="11.85546875" style="27" customWidth="1"/>
    <col min="7" max="7" width="22.85546875" style="201" customWidth="1"/>
    <col min="8" max="8" width="9.140625" style="3" customWidth="1"/>
    <col min="9" max="256" width="5.5703125" style="3"/>
    <col min="257" max="257" width="11.140625" style="3" customWidth="1"/>
    <col min="258" max="258" width="28.42578125" style="3" customWidth="1"/>
    <col min="259" max="259" width="26.140625" style="3" customWidth="1"/>
    <col min="260" max="260" width="9.140625" style="3" customWidth="1"/>
    <col min="261" max="261" width="8.42578125" style="3" customWidth="1"/>
    <col min="262" max="262" width="11.85546875" style="3" customWidth="1"/>
    <col min="263" max="263" width="22.85546875" style="3" customWidth="1"/>
    <col min="264" max="264" width="9.140625" style="3" customWidth="1"/>
    <col min="265" max="512" width="5.5703125" style="3"/>
    <col min="513" max="513" width="11.140625" style="3" customWidth="1"/>
    <col min="514" max="514" width="28.42578125" style="3" customWidth="1"/>
    <col min="515" max="515" width="26.140625" style="3" customWidth="1"/>
    <col min="516" max="516" width="9.140625" style="3" customWidth="1"/>
    <col min="517" max="517" width="8.42578125" style="3" customWidth="1"/>
    <col min="518" max="518" width="11.85546875" style="3" customWidth="1"/>
    <col min="519" max="519" width="22.85546875" style="3" customWidth="1"/>
    <col min="520" max="520" width="9.140625" style="3" customWidth="1"/>
    <col min="521" max="768" width="5.5703125" style="3"/>
    <col min="769" max="769" width="11.140625" style="3" customWidth="1"/>
    <col min="770" max="770" width="28.42578125" style="3" customWidth="1"/>
    <col min="771" max="771" width="26.140625" style="3" customWidth="1"/>
    <col min="772" max="772" width="9.140625" style="3" customWidth="1"/>
    <col min="773" max="773" width="8.42578125" style="3" customWidth="1"/>
    <col min="774" max="774" width="11.85546875" style="3" customWidth="1"/>
    <col min="775" max="775" width="22.85546875" style="3" customWidth="1"/>
    <col min="776" max="776" width="9.140625" style="3" customWidth="1"/>
    <col min="777" max="1024" width="5.5703125" style="3"/>
    <col min="1025" max="1025" width="11.140625" style="3" customWidth="1"/>
    <col min="1026" max="1026" width="28.42578125" style="3" customWidth="1"/>
    <col min="1027" max="1027" width="26.140625" style="3" customWidth="1"/>
    <col min="1028" max="1028" width="9.140625" style="3" customWidth="1"/>
    <col min="1029" max="1029" width="8.42578125" style="3" customWidth="1"/>
    <col min="1030" max="1030" width="11.85546875" style="3" customWidth="1"/>
    <col min="1031" max="1031" width="22.85546875" style="3" customWidth="1"/>
    <col min="1032" max="1032" width="9.140625" style="3" customWidth="1"/>
    <col min="1033" max="1280" width="5.5703125" style="3"/>
    <col min="1281" max="1281" width="11.140625" style="3" customWidth="1"/>
    <col min="1282" max="1282" width="28.42578125" style="3" customWidth="1"/>
    <col min="1283" max="1283" width="26.140625" style="3" customWidth="1"/>
    <col min="1284" max="1284" width="9.140625" style="3" customWidth="1"/>
    <col min="1285" max="1285" width="8.42578125" style="3" customWidth="1"/>
    <col min="1286" max="1286" width="11.85546875" style="3" customWidth="1"/>
    <col min="1287" max="1287" width="22.85546875" style="3" customWidth="1"/>
    <col min="1288" max="1288" width="9.140625" style="3" customWidth="1"/>
    <col min="1289" max="1536" width="5.5703125" style="3"/>
    <col min="1537" max="1537" width="11.140625" style="3" customWidth="1"/>
    <col min="1538" max="1538" width="28.42578125" style="3" customWidth="1"/>
    <col min="1539" max="1539" width="26.140625" style="3" customWidth="1"/>
    <col min="1540" max="1540" width="9.140625" style="3" customWidth="1"/>
    <col min="1541" max="1541" width="8.42578125" style="3" customWidth="1"/>
    <col min="1542" max="1542" width="11.85546875" style="3" customWidth="1"/>
    <col min="1543" max="1543" width="22.85546875" style="3" customWidth="1"/>
    <col min="1544" max="1544" width="9.140625" style="3" customWidth="1"/>
    <col min="1545" max="1792" width="5.5703125" style="3"/>
    <col min="1793" max="1793" width="11.140625" style="3" customWidth="1"/>
    <col min="1794" max="1794" width="28.42578125" style="3" customWidth="1"/>
    <col min="1795" max="1795" width="26.140625" style="3" customWidth="1"/>
    <col min="1796" max="1796" width="9.140625" style="3" customWidth="1"/>
    <col min="1797" max="1797" width="8.42578125" style="3" customWidth="1"/>
    <col min="1798" max="1798" width="11.85546875" style="3" customWidth="1"/>
    <col min="1799" max="1799" width="22.85546875" style="3" customWidth="1"/>
    <col min="1800" max="1800" width="9.140625" style="3" customWidth="1"/>
    <col min="1801" max="2048" width="5.5703125" style="3"/>
    <col min="2049" max="2049" width="11.140625" style="3" customWidth="1"/>
    <col min="2050" max="2050" width="28.42578125" style="3" customWidth="1"/>
    <col min="2051" max="2051" width="26.140625" style="3" customWidth="1"/>
    <col min="2052" max="2052" width="9.140625" style="3" customWidth="1"/>
    <col min="2053" max="2053" width="8.42578125" style="3" customWidth="1"/>
    <col min="2054" max="2054" width="11.85546875" style="3" customWidth="1"/>
    <col min="2055" max="2055" width="22.85546875" style="3" customWidth="1"/>
    <col min="2056" max="2056" width="9.140625" style="3" customWidth="1"/>
    <col min="2057" max="2304" width="5.5703125" style="3"/>
    <col min="2305" max="2305" width="11.140625" style="3" customWidth="1"/>
    <col min="2306" max="2306" width="28.42578125" style="3" customWidth="1"/>
    <col min="2307" max="2307" width="26.140625" style="3" customWidth="1"/>
    <col min="2308" max="2308" width="9.140625" style="3" customWidth="1"/>
    <col min="2309" max="2309" width="8.42578125" style="3" customWidth="1"/>
    <col min="2310" max="2310" width="11.85546875" style="3" customWidth="1"/>
    <col min="2311" max="2311" width="22.85546875" style="3" customWidth="1"/>
    <col min="2312" max="2312" width="9.140625" style="3" customWidth="1"/>
    <col min="2313" max="2560" width="5.5703125" style="3"/>
    <col min="2561" max="2561" width="11.140625" style="3" customWidth="1"/>
    <col min="2562" max="2562" width="28.42578125" style="3" customWidth="1"/>
    <col min="2563" max="2563" width="26.140625" style="3" customWidth="1"/>
    <col min="2564" max="2564" width="9.140625" style="3" customWidth="1"/>
    <col min="2565" max="2565" width="8.42578125" style="3" customWidth="1"/>
    <col min="2566" max="2566" width="11.85546875" style="3" customWidth="1"/>
    <col min="2567" max="2567" width="22.85546875" style="3" customWidth="1"/>
    <col min="2568" max="2568" width="9.140625" style="3" customWidth="1"/>
    <col min="2569" max="2816" width="5.5703125" style="3"/>
    <col min="2817" max="2817" width="11.140625" style="3" customWidth="1"/>
    <col min="2818" max="2818" width="28.42578125" style="3" customWidth="1"/>
    <col min="2819" max="2819" width="26.140625" style="3" customWidth="1"/>
    <col min="2820" max="2820" width="9.140625" style="3" customWidth="1"/>
    <col min="2821" max="2821" width="8.42578125" style="3" customWidth="1"/>
    <col min="2822" max="2822" width="11.85546875" style="3" customWidth="1"/>
    <col min="2823" max="2823" width="22.85546875" style="3" customWidth="1"/>
    <col min="2824" max="2824" width="9.140625" style="3" customWidth="1"/>
    <col min="2825" max="3072" width="5.5703125" style="3"/>
    <col min="3073" max="3073" width="11.140625" style="3" customWidth="1"/>
    <col min="3074" max="3074" width="28.42578125" style="3" customWidth="1"/>
    <col min="3075" max="3075" width="26.140625" style="3" customWidth="1"/>
    <col min="3076" max="3076" width="9.140625" style="3" customWidth="1"/>
    <col min="3077" max="3077" width="8.42578125" style="3" customWidth="1"/>
    <col min="3078" max="3078" width="11.85546875" style="3" customWidth="1"/>
    <col min="3079" max="3079" width="22.85546875" style="3" customWidth="1"/>
    <col min="3080" max="3080" width="9.140625" style="3" customWidth="1"/>
    <col min="3081" max="3328" width="5.5703125" style="3"/>
    <col min="3329" max="3329" width="11.140625" style="3" customWidth="1"/>
    <col min="3330" max="3330" width="28.42578125" style="3" customWidth="1"/>
    <col min="3331" max="3331" width="26.140625" style="3" customWidth="1"/>
    <col min="3332" max="3332" width="9.140625" style="3" customWidth="1"/>
    <col min="3333" max="3333" width="8.42578125" style="3" customWidth="1"/>
    <col min="3334" max="3334" width="11.85546875" style="3" customWidth="1"/>
    <col min="3335" max="3335" width="22.85546875" style="3" customWidth="1"/>
    <col min="3336" max="3336" width="9.140625" style="3" customWidth="1"/>
    <col min="3337" max="3584" width="5.5703125" style="3"/>
    <col min="3585" max="3585" width="11.140625" style="3" customWidth="1"/>
    <col min="3586" max="3586" width="28.42578125" style="3" customWidth="1"/>
    <col min="3587" max="3587" width="26.140625" style="3" customWidth="1"/>
    <col min="3588" max="3588" width="9.140625" style="3" customWidth="1"/>
    <col min="3589" max="3589" width="8.42578125" style="3" customWidth="1"/>
    <col min="3590" max="3590" width="11.85546875" style="3" customWidth="1"/>
    <col min="3591" max="3591" width="22.85546875" style="3" customWidth="1"/>
    <col min="3592" max="3592" width="9.140625" style="3" customWidth="1"/>
    <col min="3593" max="3840" width="5.5703125" style="3"/>
    <col min="3841" max="3841" width="11.140625" style="3" customWidth="1"/>
    <col min="3842" max="3842" width="28.42578125" style="3" customWidth="1"/>
    <col min="3843" max="3843" width="26.140625" style="3" customWidth="1"/>
    <col min="3844" max="3844" width="9.140625" style="3" customWidth="1"/>
    <col min="3845" max="3845" width="8.42578125" style="3" customWidth="1"/>
    <col min="3846" max="3846" width="11.85546875" style="3" customWidth="1"/>
    <col min="3847" max="3847" width="22.85546875" style="3" customWidth="1"/>
    <col min="3848" max="3848" width="9.140625" style="3" customWidth="1"/>
    <col min="3849" max="4096" width="5.5703125" style="3"/>
    <col min="4097" max="4097" width="11.140625" style="3" customWidth="1"/>
    <col min="4098" max="4098" width="28.42578125" style="3" customWidth="1"/>
    <col min="4099" max="4099" width="26.140625" style="3" customWidth="1"/>
    <col min="4100" max="4100" width="9.140625" style="3" customWidth="1"/>
    <col min="4101" max="4101" width="8.42578125" style="3" customWidth="1"/>
    <col min="4102" max="4102" width="11.85546875" style="3" customWidth="1"/>
    <col min="4103" max="4103" width="22.85546875" style="3" customWidth="1"/>
    <col min="4104" max="4104" width="9.140625" style="3" customWidth="1"/>
    <col min="4105" max="4352" width="5.5703125" style="3"/>
    <col min="4353" max="4353" width="11.140625" style="3" customWidth="1"/>
    <col min="4354" max="4354" width="28.42578125" style="3" customWidth="1"/>
    <col min="4355" max="4355" width="26.140625" style="3" customWidth="1"/>
    <col min="4356" max="4356" width="9.140625" style="3" customWidth="1"/>
    <col min="4357" max="4357" width="8.42578125" style="3" customWidth="1"/>
    <col min="4358" max="4358" width="11.85546875" style="3" customWidth="1"/>
    <col min="4359" max="4359" width="22.85546875" style="3" customWidth="1"/>
    <col min="4360" max="4360" width="9.140625" style="3" customWidth="1"/>
    <col min="4361" max="4608" width="5.5703125" style="3"/>
    <col min="4609" max="4609" width="11.140625" style="3" customWidth="1"/>
    <col min="4610" max="4610" width="28.42578125" style="3" customWidth="1"/>
    <col min="4611" max="4611" width="26.140625" style="3" customWidth="1"/>
    <col min="4612" max="4612" width="9.140625" style="3" customWidth="1"/>
    <col min="4613" max="4613" width="8.42578125" style="3" customWidth="1"/>
    <col min="4614" max="4614" width="11.85546875" style="3" customWidth="1"/>
    <col min="4615" max="4615" width="22.85546875" style="3" customWidth="1"/>
    <col min="4616" max="4616" width="9.140625" style="3" customWidth="1"/>
    <col min="4617" max="4864" width="5.5703125" style="3"/>
    <col min="4865" max="4865" width="11.140625" style="3" customWidth="1"/>
    <col min="4866" max="4866" width="28.42578125" style="3" customWidth="1"/>
    <col min="4867" max="4867" width="26.140625" style="3" customWidth="1"/>
    <col min="4868" max="4868" width="9.140625" style="3" customWidth="1"/>
    <col min="4869" max="4869" width="8.42578125" style="3" customWidth="1"/>
    <col min="4870" max="4870" width="11.85546875" style="3" customWidth="1"/>
    <col min="4871" max="4871" width="22.85546875" style="3" customWidth="1"/>
    <col min="4872" max="4872" width="9.140625" style="3" customWidth="1"/>
    <col min="4873" max="5120" width="5.5703125" style="3"/>
    <col min="5121" max="5121" width="11.140625" style="3" customWidth="1"/>
    <col min="5122" max="5122" width="28.42578125" style="3" customWidth="1"/>
    <col min="5123" max="5123" width="26.140625" style="3" customWidth="1"/>
    <col min="5124" max="5124" width="9.140625" style="3" customWidth="1"/>
    <col min="5125" max="5125" width="8.42578125" style="3" customWidth="1"/>
    <col min="5126" max="5126" width="11.85546875" style="3" customWidth="1"/>
    <col min="5127" max="5127" width="22.85546875" style="3" customWidth="1"/>
    <col min="5128" max="5128" width="9.140625" style="3" customWidth="1"/>
    <col min="5129" max="5376" width="5.5703125" style="3"/>
    <col min="5377" max="5377" width="11.140625" style="3" customWidth="1"/>
    <col min="5378" max="5378" width="28.42578125" style="3" customWidth="1"/>
    <col min="5379" max="5379" width="26.140625" style="3" customWidth="1"/>
    <col min="5380" max="5380" width="9.140625" style="3" customWidth="1"/>
    <col min="5381" max="5381" width="8.42578125" style="3" customWidth="1"/>
    <col min="5382" max="5382" width="11.85546875" style="3" customWidth="1"/>
    <col min="5383" max="5383" width="22.85546875" style="3" customWidth="1"/>
    <col min="5384" max="5384" width="9.140625" style="3" customWidth="1"/>
    <col min="5385" max="5632" width="5.5703125" style="3"/>
    <col min="5633" max="5633" width="11.140625" style="3" customWidth="1"/>
    <col min="5634" max="5634" width="28.42578125" style="3" customWidth="1"/>
    <col min="5635" max="5635" width="26.140625" style="3" customWidth="1"/>
    <col min="5636" max="5636" width="9.140625" style="3" customWidth="1"/>
    <col min="5637" max="5637" width="8.42578125" style="3" customWidth="1"/>
    <col min="5638" max="5638" width="11.85546875" style="3" customWidth="1"/>
    <col min="5639" max="5639" width="22.85546875" style="3" customWidth="1"/>
    <col min="5640" max="5640" width="9.140625" style="3" customWidth="1"/>
    <col min="5641" max="5888" width="5.5703125" style="3"/>
    <col min="5889" max="5889" width="11.140625" style="3" customWidth="1"/>
    <col min="5890" max="5890" width="28.42578125" style="3" customWidth="1"/>
    <col min="5891" max="5891" width="26.140625" style="3" customWidth="1"/>
    <col min="5892" max="5892" width="9.140625" style="3" customWidth="1"/>
    <col min="5893" max="5893" width="8.42578125" style="3" customWidth="1"/>
    <col min="5894" max="5894" width="11.85546875" style="3" customWidth="1"/>
    <col min="5895" max="5895" width="22.85546875" style="3" customWidth="1"/>
    <col min="5896" max="5896" width="9.140625" style="3" customWidth="1"/>
    <col min="5897" max="6144" width="5.5703125" style="3"/>
    <col min="6145" max="6145" width="11.140625" style="3" customWidth="1"/>
    <col min="6146" max="6146" width="28.42578125" style="3" customWidth="1"/>
    <col min="6147" max="6147" width="26.140625" style="3" customWidth="1"/>
    <col min="6148" max="6148" width="9.140625" style="3" customWidth="1"/>
    <col min="6149" max="6149" width="8.42578125" style="3" customWidth="1"/>
    <col min="6150" max="6150" width="11.85546875" style="3" customWidth="1"/>
    <col min="6151" max="6151" width="22.85546875" style="3" customWidth="1"/>
    <col min="6152" max="6152" width="9.140625" style="3" customWidth="1"/>
    <col min="6153" max="6400" width="5.5703125" style="3"/>
    <col min="6401" max="6401" width="11.140625" style="3" customWidth="1"/>
    <col min="6402" max="6402" width="28.42578125" style="3" customWidth="1"/>
    <col min="6403" max="6403" width="26.140625" style="3" customWidth="1"/>
    <col min="6404" max="6404" width="9.140625" style="3" customWidth="1"/>
    <col min="6405" max="6405" width="8.42578125" style="3" customWidth="1"/>
    <col min="6406" max="6406" width="11.85546875" style="3" customWidth="1"/>
    <col min="6407" max="6407" width="22.85546875" style="3" customWidth="1"/>
    <col min="6408" max="6408" width="9.140625" style="3" customWidth="1"/>
    <col min="6409" max="6656" width="5.5703125" style="3"/>
    <col min="6657" max="6657" width="11.140625" style="3" customWidth="1"/>
    <col min="6658" max="6658" width="28.42578125" style="3" customWidth="1"/>
    <col min="6659" max="6659" width="26.140625" style="3" customWidth="1"/>
    <col min="6660" max="6660" width="9.140625" style="3" customWidth="1"/>
    <col min="6661" max="6661" width="8.42578125" style="3" customWidth="1"/>
    <col min="6662" max="6662" width="11.85546875" style="3" customWidth="1"/>
    <col min="6663" max="6663" width="22.85546875" style="3" customWidth="1"/>
    <col min="6664" max="6664" width="9.140625" style="3" customWidth="1"/>
    <col min="6665" max="6912" width="5.5703125" style="3"/>
    <col min="6913" max="6913" width="11.140625" style="3" customWidth="1"/>
    <col min="6914" max="6914" width="28.42578125" style="3" customWidth="1"/>
    <col min="6915" max="6915" width="26.140625" style="3" customWidth="1"/>
    <col min="6916" max="6916" width="9.140625" style="3" customWidth="1"/>
    <col min="6917" max="6917" width="8.42578125" style="3" customWidth="1"/>
    <col min="6918" max="6918" width="11.85546875" style="3" customWidth="1"/>
    <col min="6919" max="6919" width="22.85546875" style="3" customWidth="1"/>
    <col min="6920" max="6920" width="9.140625" style="3" customWidth="1"/>
    <col min="6921" max="7168" width="5.5703125" style="3"/>
    <col min="7169" max="7169" width="11.140625" style="3" customWidth="1"/>
    <col min="7170" max="7170" width="28.42578125" style="3" customWidth="1"/>
    <col min="7171" max="7171" width="26.140625" style="3" customWidth="1"/>
    <col min="7172" max="7172" width="9.140625" style="3" customWidth="1"/>
    <col min="7173" max="7173" width="8.42578125" style="3" customWidth="1"/>
    <col min="7174" max="7174" width="11.85546875" style="3" customWidth="1"/>
    <col min="7175" max="7175" width="22.85546875" style="3" customWidth="1"/>
    <col min="7176" max="7176" width="9.140625" style="3" customWidth="1"/>
    <col min="7177" max="7424" width="5.5703125" style="3"/>
    <col min="7425" max="7425" width="11.140625" style="3" customWidth="1"/>
    <col min="7426" max="7426" width="28.42578125" style="3" customWidth="1"/>
    <col min="7427" max="7427" width="26.140625" style="3" customWidth="1"/>
    <col min="7428" max="7428" width="9.140625" style="3" customWidth="1"/>
    <col min="7429" max="7429" width="8.42578125" style="3" customWidth="1"/>
    <col min="7430" max="7430" width="11.85546875" style="3" customWidth="1"/>
    <col min="7431" max="7431" width="22.85546875" style="3" customWidth="1"/>
    <col min="7432" max="7432" width="9.140625" style="3" customWidth="1"/>
    <col min="7433" max="7680" width="5.5703125" style="3"/>
    <col min="7681" max="7681" width="11.140625" style="3" customWidth="1"/>
    <col min="7682" max="7682" width="28.42578125" style="3" customWidth="1"/>
    <col min="7683" max="7683" width="26.140625" style="3" customWidth="1"/>
    <col min="7684" max="7684" width="9.140625" style="3" customWidth="1"/>
    <col min="7685" max="7685" width="8.42578125" style="3" customWidth="1"/>
    <col min="7686" max="7686" width="11.85546875" style="3" customWidth="1"/>
    <col min="7687" max="7687" width="22.85546875" style="3" customWidth="1"/>
    <col min="7688" max="7688" width="9.140625" style="3" customWidth="1"/>
    <col min="7689" max="7936" width="5.5703125" style="3"/>
    <col min="7937" max="7937" width="11.140625" style="3" customWidth="1"/>
    <col min="7938" max="7938" width="28.42578125" style="3" customWidth="1"/>
    <col min="7939" max="7939" width="26.140625" style="3" customWidth="1"/>
    <col min="7940" max="7940" width="9.140625" style="3" customWidth="1"/>
    <col min="7941" max="7941" width="8.42578125" style="3" customWidth="1"/>
    <col min="7942" max="7942" width="11.85546875" style="3" customWidth="1"/>
    <col min="7943" max="7943" width="22.85546875" style="3" customWidth="1"/>
    <col min="7944" max="7944" width="9.140625" style="3" customWidth="1"/>
    <col min="7945" max="8192" width="5.5703125" style="3"/>
    <col min="8193" max="8193" width="11.140625" style="3" customWidth="1"/>
    <col min="8194" max="8194" width="28.42578125" style="3" customWidth="1"/>
    <col min="8195" max="8195" width="26.140625" style="3" customWidth="1"/>
    <col min="8196" max="8196" width="9.140625" style="3" customWidth="1"/>
    <col min="8197" max="8197" width="8.42578125" style="3" customWidth="1"/>
    <col min="8198" max="8198" width="11.85546875" style="3" customWidth="1"/>
    <col min="8199" max="8199" width="22.85546875" style="3" customWidth="1"/>
    <col min="8200" max="8200" width="9.140625" style="3" customWidth="1"/>
    <col min="8201" max="8448" width="5.5703125" style="3"/>
    <col min="8449" max="8449" width="11.140625" style="3" customWidth="1"/>
    <col min="8450" max="8450" width="28.42578125" style="3" customWidth="1"/>
    <col min="8451" max="8451" width="26.140625" style="3" customWidth="1"/>
    <col min="8452" max="8452" width="9.140625" style="3" customWidth="1"/>
    <col min="8453" max="8453" width="8.42578125" style="3" customWidth="1"/>
    <col min="8454" max="8454" width="11.85546875" style="3" customWidth="1"/>
    <col min="8455" max="8455" width="22.85546875" style="3" customWidth="1"/>
    <col min="8456" max="8456" width="9.140625" style="3" customWidth="1"/>
    <col min="8457" max="8704" width="5.5703125" style="3"/>
    <col min="8705" max="8705" width="11.140625" style="3" customWidth="1"/>
    <col min="8706" max="8706" width="28.42578125" style="3" customWidth="1"/>
    <col min="8707" max="8707" width="26.140625" style="3" customWidth="1"/>
    <col min="8708" max="8708" width="9.140625" style="3" customWidth="1"/>
    <col min="8709" max="8709" width="8.42578125" style="3" customWidth="1"/>
    <col min="8710" max="8710" width="11.85546875" style="3" customWidth="1"/>
    <col min="8711" max="8711" width="22.85546875" style="3" customWidth="1"/>
    <col min="8712" max="8712" width="9.140625" style="3" customWidth="1"/>
    <col min="8713" max="8960" width="5.5703125" style="3"/>
    <col min="8961" max="8961" width="11.140625" style="3" customWidth="1"/>
    <col min="8962" max="8962" width="28.42578125" style="3" customWidth="1"/>
    <col min="8963" max="8963" width="26.140625" style="3" customWidth="1"/>
    <col min="8964" max="8964" width="9.140625" style="3" customWidth="1"/>
    <col min="8965" max="8965" width="8.42578125" style="3" customWidth="1"/>
    <col min="8966" max="8966" width="11.85546875" style="3" customWidth="1"/>
    <col min="8967" max="8967" width="22.85546875" style="3" customWidth="1"/>
    <col min="8968" max="8968" width="9.140625" style="3" customWidth="1"/>
    <col min="8969" max="9216" width="5.5703125" style="3"/>
    <col min="9217" max="9217" width="11.140625" style="3" customWidth="1"/>
    <col min="9218" max="9218" width="28.42578125" style="3" customWidth="1"/>
    <col min="9219" max="9219" width="26.140625" style="3" customWidth="1"/>
    <col min="9220" max="9220" width="9.140625" style="3" customWidth="1"/>
    <col min="9221" max="9221" width="8.42578125" style="3" customWidth="1"/>
    <col min="9222" max="9222" width="11.85546875" style="3" customWidth="1"/>
    <col min="9223" max="9223" width="22.85546875" style="3" customWidth="1"/>
    <col min="9224" max="9224" width="9.140625" style="3" customWidth="1"/>
    <col min="9225" max="9472" width="5.5703125" style="3"/>
    <col min="9473" max="9473" width="11.140625" style="3" customWidth="1"/>
    <col min="9474" max="9474" width="28.42578125" style="3" customWidth="1"/>
    <col min="9475" max="9475" width="26.140625" style="3" customWidth="1"/>
    <col min="9476" max="9476" width="9.140625" style="3" customWidth="1"/>
    <col min="9477" max="9477" width="8.42578125" style="3" customWidth="1"/>
    <col min="9478" max="9478" width="11.85546875" style="3" customWidth="1"/>
    <col min="9479" max="9479" width="22.85546875" style="3" customWidth="1"/>
    <col min="9480" max="9480" width="9.140625" style="3" customWidth="1"/>
    <col min="9481" max="9728" width="5.5703125" style="3"/>
    <col min="9729" max="9729" width="11.140625" style="3" customWidth="1"/>
    <col min="9730" max="9730" width="28.42578125" style="3" customWidth="1"/>
    <col min="9731" max="9731" width="26.140625" style="3" customWidth="1"/>
    <col min="9732" max="9732" width="9.140625" style="3" customWidth="1"/>
    <col min="9733" max="9733" width="8.42578125" style="3" customWidth="1"/>
    <col min="9734" max="9734" width="11.85546875" style="3" customWidth="1"/>
    <col min="9735" max="9735" width="22.85546875" style="3" customWidth="1"/>
    <col min="9736" max="9736" width="9.140625" style="3" customWidth="1"/>
    <col min="9737" max="9984" width="5.5703125" style="3"/>
    <col min="9985" max="9985" width="11.140625" style="3" customWidth="1"/>
    <col min="9986" max="9986" width="28.42578125" style="3" customWidth="1"/>
    <col min="9987" max="9987" width="26.140625" style="3" customWidth="1"/>
    <col min="9988" max="9988" width="9.140625" style="3" customWidth="1"/>
    <col min="9989" max="9989" width="8.42578125" style="3" customWidth="1"/>
    <col min="9990" max="9990" width="11.85546875" style="3" customWidth="1"/>
    <col min="9991" max="9991" width="22.85546875" style="3" customWidth="1"/>
    <col min="9992" max="9992" width="9.140625" style="3" customWidth="1"/>
    <col min="9993" max="10240" width="5.5703125" style="3"/>
    <col min="10241" max="10241" width="11.140625" style="3" customWidth="1"/>
    <col min="10242" max="10242" width="28.42578125" style="3" customWidth="1"/>
    <col min="10243" max="10243" width="26.140625" style="3" customWidth="1"/>
    <col min="10244" max="10244" width="9.140625" style="3" customWidth="1"/>
    <col min="10245" max="10245" width="8.42578125" style="3" customWidth="1"/>
    <col min="10246" max="10246" width="11.85546875" style="3" customWidth="1"/>
    <col min="10247" max="10247" width="22.85546875" style="3" customWidth="1"/>
    <col min="10248" max="10248" width="9.140625" style="3" customWidth="1"/>
    <col min="10249" max="10496" width="5.5703125" style="3"/>
    <col min="10497" max="10497" width="11.140625" style="3" customWidth="1"/>
    <col min="10498" max="10498" width="28.42578125" style="3" customWidth="1"/>
    <col min="10499" max="10499" width="26.140625" style="3" customWidth="1"/>
    <col min="10500" max="10500" width="9.140625" style="3" customWidth="1"/>
    <col min="10501" max="10501" width="8.42578125" style="3" customWidth="1"/>
    <col min="10502" max="10502" width="11.85546875" style="3" customWidth="1"/>
    <col min="10503" max="10503" width="22.85546875" style="3" customWidth="1"/>
    <col min="10504" max="10504" width="9.140625" style="3" customWidth="1"/>
    <col min="10505" max="10752" width="5.5703125" style="3"/>
    <col min="10753" max="10753" width="11.140625" style="3" customWidth="1"/>
    <col min="10754" max="10754" width="28.42578125" style="3" customWidth="1"/>
    <col min="10755" max="10755" width="26.140625" style="3" customWidth="1"/>
    <col min="10756" max="10756" width="9.140625" style="3" customWidth="1"/>
    <col min="10757" max="10757" width="8.42578125" style="3" customWidth="1"/>
    <col min="10758" max="10758" width="11.85546875" style="3" customWidth="1"/>
    <col min="10759" max="10759" width="22.85546875" style="3" customWidth="1"/>
    <col min="10760" max="10760" width="9.140625" style="3" customWidth="1"/>
    <col min="10761" max="11008" width="5.5703125" style="3"/>
    <col min="11009" max="11009" width="11.140625" style="3" customWidth="1"/>
    <col min="11010" max="11010" width="28.42578125" style="3" customWidth="1"/>
    <col min="11011" max="11011" width="26.140625" style="3" customWidth="1"/>
    <col min="11012" max="11012" width="9.140625" style="3" customWidth="1"/>
    <col min="11013" max="11013" width="8.42578125" style="3" customWidth="1"/>
    <col min="11014" max="11014" width="11.85546875" style="3" customWidth="1"/>
    <col min="11015" max="11015" width="22.85546875" style="3" customWidth="1"/>
    <col min="11016" max="11016" width="9.140625" style="3" customWidth="1"/>
    <col min="11017" max="11264" width="5.5703125" style="3"/>
    <col min="11265" max="11265" width="11.140625" style="3" customWidth="1"/>
    <col min="11266" max="11266" width="28.42578125" style="3" customWidth="1"/>
    <col min="11267" max="11267" width="26.140625" style="3" customWidth="1"/>
    <col min="11268" max="11268" width="9.140625" style="3" customWidth="1"/>
    <col min="11269" max="11269" width="8.42578125" style="3" customWidth="1"/>
    <col min="11270" max="11270" width="11.85546875" style="3" customWidth="1"/>
    <col min="11271" max="11271" width="22.85546875" style="3" customWidth="1"/>
    <col min="11272" max="11272" width="9.140625" style="3" customWidth="1"/>
    <col min="11273" max="11520" width="5.5703125" style="3"/>
    <col min="11521" max="11521" width="11.140625" style="3" customWidth="1"/>
    <col min="11522" max="11522" width="28.42578125" style="3" customWidth="1"/>
    <col min="11523" max="11523" width="26.140625" style="3" customWidth="1"/>
    <col min="11524" max="11524" width="9.140625" style="3" customWidth="1"/>
    <col min="11525" max="11525" width="8.42578125" style="3" customWidth="1"/>
    <col min="11526" max="11526" width="11.85546875" style="3" customWidth="1"/>
    <col min="11527" max="11527" width="22.85546875" style="3" customWidth="1"/>
    <col min="11528" max="11528" width="9.140625" style="3" customWidth="1"/>
    <col min="11529" max="11776" width="5.5703125" style="3"/>
    <col min="11777" max="11777" width="11.140625" style="3" customWidth="1"/>
    <col min="11778" max="11778" width="28.42578125" style="3" customWidth="1"/>
    <col min="11779" max="11779" width="26.140625" style="3" customWidth="1"/>
    <col min="11780" max="11780" width="9.140625" style="3" customWidth="1"/>
    <col min="11781" max="11781" width="8.42578125" style="3" customWidth="1"/>
    <col min="11782" max="11782" width="11.85546875" style="3" customWidth="1"/>
    <col min="11783" max="11783" width="22.85546875" style="3" customWidth="1"/>
    <col min="11784" max="11784" width="9.140625" style="3" customWidth="1"/>
    <col min="11785" max="12032" width="5.5703125" style="3"/>
    <col min="12033" max="12033" width="11.140625" style="3" customWidth="1"/>
    <col min="12034" max="12034" width="28.42578125" style="3" customWidth="1"/>
    <col min="12035" max="12035" width="26.140625" style="3" customWidth="1"/>
    <col min="12036" max="12036" width="9.140625" style="3" customWidth="1"/>
    <col min="12037" max="12037" width="8.42578125" style="3" customWidth="1"/>
    <col min="12038" max="12038" width="11.85546875" style="3" customWidth="1"/>
    <col min="12039" max="12039" width="22.85546875" style="3" customWidth="1"/>
    <col min="12040" max="12040" width="9.140625" style="3" customWidth="1"/>
    <col min="12041" max="12288" width="5.5703125" style="3"/>
    <col min="12289" max="12289" width="11.140625" style="3" customWidth="1"/>
    <col min="12290" max="12290" width="28.42578125" style="3" customWidth="1"/>
    <col min="12291" max="12291" width="26.140625" style="3" customWidth="1"/>
    <col min="12292" max="12292" width="9.140625" style="3" customWidth="1"/>
    <col min="12293" max="12293" width="8.42578125" style="3" customWidth="1"/>
    <col min="12294" max="12294" width="11.85546875" style="3" customWidth="1"/>
    <col min="12295" max="12295" width="22.85546875" style="3" customWidth="1"/>
    <col min="12296" max="12296" width="9.140625" style="3" customWidth="1"/>
    <col min="12297" max="12544" width="5.5703125" style="3"/>
    <col min="12545" max="12545" width="11.140625" style="3" customWidth="1"/>
    <col min="12546" max="12546" width="28.42578125" style="3" customWidth="1"/>
    <col min="12547" max="12547" width="26.140625" style="3" customWidth="1"/>
    <col min="12548" max="12548" width="9.140625" style="3" customWidth="1"/>
    <col min="12549" max="12549" width="8.42578125" style="3" customWidth="1"/>
    <col min="12550" max="12550" width="11.85546875" style="3" customWidth="1"/>
    <col min="12551" max="12551" width="22.85546875" style="3" customWidth="1"/>
    <col min="12552" max="12552" width="9.140625" style="3" customWidth="1"/>
    <col min="12553" max="12800" width="5.5703125" style="3"/>
    <col min="12801" max="12801" width="11.140625" style="3" customWidth="1"/>
    <col min="12802" max="12802" width="28.42578125" style="3" customWidth="1"/>
    <col min="12803" max="12803" width="26.140625" style="3" customWidth="1"/>
    <col min="12804" max="12804" width="9.140625" style="3" customWidth="1"/>
    <col min="12805" max="12805" width="8.42578125" style="3" customWidth="1"/>
    <col min="12806" max="12806" width="11.85546875" style="3" customWidth="1"/>
    <col min="12807" max="12807" width="22.85546875" style="3" customWidth="1"/>
    <col min="12808" max="12808" width="9.140625" style="3" customWidth="1"/>
    <col min="12809" max="13056" width="5.5703125" style="3"/>
    <col min="13057" max="13057" width="11.140625" style="3" customWidth="1"/>
    <col min="13058" max="13058" width="28.42578125" style="3" customWidth="1"/>
    <col min="13059" max="13059" width="26.140625" style="3" customWidth="1"/>
    <col min="13060" max="13060" width="9.140625" style="3" customWidth="1"/>
    <col min="13061" max="13061" width="8.42578125" style="3" customWidth="1"/>
    <col min="13062" max="13062" width="11.85546875" style="3" customWidth="1"/>
    <col min="13063" max="13063" width="22.85546875" style="3" customWidth="1"/>
    <col min="13064" max="13064" width="9.140625" style="3" customWidth="1"/>
    <col min="13065" max="13312" width="5.5703125" style="3"/>
    <col min="13313" max="13313" width="11.140625" style="3" customWidth="1"/>
    <col min="13314" max="13314" width="28.42578125" style="3" customWidth="1"/>
    <col min="13315" max="13315" width="26.140625" style="3" customWidth="1"/>
    <col min="13316" max="13316" width="9.140625" style="3" customWidth="1"/>
    <col min="13317" max="13317" width="8.42578125" style="3" customWidth="1"/>
    <col min="13318" max="13318" width="11.85546875" style="3" customWidth="1"/>
    <col min="13319" max="13319" width="22.85546875" style="3" customWidth="1"/>
    <col min="13320" max="13320" width="9.140625" style="3" customWidth="1"/>
    <col min="13321" max="13568" width="5.5703125" style="3"/>
    <col min="13569" max="13569" width="11.140625" style="3" customWidth="1"/>
    <col min="13570" max="13570" width="28.42578125" style="3" customWidth="1"/>
    <col min="13571" max="13571" width="26.140625" style="3" customWidth="1"/>
    <col min="13572" max="13572" width="9.140625" style="3" customWidth="1"/>
    <col min="13573" max="13573" width="8.42578125" style="3" customWidth="1"/>
    <col min="13574" max="13574" width="11.85546875" style="3" customWidth="1"/>
    <col min="13575" max="13575" width="22.85546875" style="3" customWidth="1"/>
    <col min="13576" max="13576" width="9.140625" style="3" customWidth="1"/>
    <col min="13577" max="13824" width="5.5703125" style="3"/>
    <col min="13825" max="13825" width="11.140625" style="3" customWidth="1"/>
    <col min="13826" max="13826" width="28.42578125" style="3" customWidth="1"/>
    <col min="13827" max="13827" width="26.140625" style="3" customWidth="1"/>
    <col min="13828" max="13828" width="9.140625" style="3" customWidth="1"/>
    <col min="13829" max="13829" width="8.42578125" style="3" customWidth="1"/>
    <col min="13830" max="13830" width="11.85546875" style="3" customWidth="1"/>
    <col min="13831" max="13831" width="22.85546875" style="3" customWidth="1"/>
    <col min="13832" max="13832" width="9.140625" style="3" customWidth="1"/>
    <col min="13833" max="14080" width="5.5703125" style="3"/>
    <col min="14081" max="14081" width="11.140625" style="3" customWidth="1"/>
    <col min="14082" max="14082" width="28.42578125" style="3" customWidth="1"/>
    <col min="14083" max="14083" width="26.140625" style="3" customWidth="1"/>
    <col min="14084" max="14084" width="9.140625" style="3" customWidth="1"/>
    <col min="14085" max="14085" width="8.42578125" style="3" customWidth="1"/>
    <col min="14086" max="14086" width="11.85546875" style="3" customWidth="1"/>
    <col min="14087" max="14087" width="22.85546875" style="3" customWidth="1"/>
    <col min="14088" max="14088" width="9.140625" style="3" customWidth="1"/>
    <col min="14089" max="14336" width="5.5703125" style="3"/>
    <col min="14337" max="14337" width="11.140625" style="3" customWidth="1"/>
    <col min="14338" max="14338" width="28.42578125" style="3" customWidth="1"/>
    <col min="14339" max="14339" width="26.140625" style="3" customWidth="1"/>
    <col min="14340" max="14340" width="9.140625" style="3" customWidth="1"/>
    <col min="14341" max="14341" width="8.42578125" style="3" customWidth="1"/>
    <col min="14342" max="14342" width="11.85546875" style="3" customWidth="1"/>
    <col min="14343" max="14343" width="22.85546875" style="3" customWidth="1"/>
    <col min="14344" max="14344" width="9.140625" style="3" customWidth="1"/>
    <col min="14345" max="14592" width="5.5703125" style="3"/>
    <col min="14593" max="14593" width="11.140625" style="3" customWidth="1"/>
    <col min="14594" max="14594" width="28.42578125" style="3" customWidth="1"/>
    <col min="14595" max="14595" width="26.140625" style="3" customWidth="1"/>
    <col min="14596" max="14596" width="9.140625" style="3" customWidth="1"/>
    <col min="14597" max="14597" width="8.42578125" style="3" customWidth="1"/>
    <col min="14598" max="14598" width="11.85546875" style="3" customWidth="1"/>
    <col min="14599" max="14599" width="22.85546875" style="3" customWidth="1"/>
    <col min="14600" max="14600" width="9.140625" style="3" customWidth="1"/>
    <col min="14601" max="14848" width="5.5703125" style="3"/>
    <col min="14849" max="14849" width="11.140625" style="3" customWidth="1"/>
    <col min="14850" max="14850" width="28.42578125" style="3" customWidth="1"/>
    <col min="14851" max="14851" width="26.140625" style="3" customWidth="1"/>
    <col min="14852" max="14852" width="9.140625" style="3" customWidth="1"/>
    <col min="14853" max="14853" width="8.42578125" style="3" customWidth="1"/>
    <col min="14854" max="14854" width="11.85546875" style="3" customWidth="1"/>
    <col min="14855" max="14855" width="22.85546875" style="3" customWidth="1"/>
    <col min="14856" max="14856" width="9.140625" style="3" customWidth="1"/>
    <col min="14857" max="15104" width="5.5703125" style="3"/>
    <col min="15105" max="15105" width="11.140625" style="3" customWidth="1"/>
    <col min="15106" max="15106" width="28.42578125" style="3" customWidth="1"/>
    <col min="15107" max="15107" width="26.140625" style="3" customWidth="1"/>
    <col min="15108" max="15108" width="9.140625" style="3" customWidth="1"/>
    <col min="15109" max="15109" width="8.42578125" style="3" customWidth="1"/>
    <col min="15110" max="15110" width="11.85546875" style="3" customWidth="1"/>
    <col min="15111" max="15111" width="22.85546875" style="3" customWidth="1"/>
    <col min="15112" max="15112" width="9.140625" style="3" customWidth="1"/>
    <col min="15113" max="15360" width="5.5703125" style="3"/>
    <col min="15361" max="15361" width="11.140625" style="3" customWidth="1"/>
    <col min="15362" max="15362" width="28.42578125" style="3" customWidth="1"/>
    <col min="15363" max="15363" width="26.140625" style="3" customWidth="1"/>
    <col min="15364" max="15364" width="9.140625" style="3" customWidth="1"/>
    <col min="15365" max="15365" width="8.42578125" style="3" customWidth="1"/>
    <col min="15366" max="15366" width="11.85546875" style="3" customWidth="1"/>
    <col min="15367" max="15367" width="22.85546875" style="3" customWidth="1"/>
    <col min="15368" max="15368" width="9.140625" style="3" customWidth="1"/>
    <col min="15369" max="15616" width="5.5703125" style="3"/>
    <col min="15617" max="15617" width="11.140625" style="3" customWidth="1"/>
    <col min="15618" max="15618" width="28.42578125" style="3" customWidth="1"/>
    <col min="15619" max="15619" width="26.140625" style="3" customWidth="1"/>
    <col min="15620" max="15620" width="9.140625" style="3" customWidth="1"/>
    <col min="15621" max="15621" width="8.42578125" style="3" customWidth="1"/>
    <col min="15622" max="15622" width="11.85546875" style="3" customWidth="1"/>
    <col min="15623" max="15623" width="22.85546875" style="3" customWidth="1"/>
    <col min="15624" max="15624" width="9.140625" style="3" customWidth="1"/>
    <col min="15625" max="15872" width="5.5703125" style="3"/>
    <col min="15873" max="15873" width="11.140625" style="3" customWidth="1"/>
    <col min="15874" max="15874" width="28.42578125" style="3" customWidth="1"/>
    <col min="15875" max="15875" width="26.140625" style="3" customWidth="1"/>
    <col min="15876" max="15876" width="9.140625" style="3" customWidth="1"/>
    <col min="15877" max="15877" width="8.42578125" style="3" customWidth="1"/>
    <col min="15878" max="15878" width="11.85546875" style="3" customWidth="1"/>
    <col min="15879" max="15879" width="22.85546875" style="3" customWidth="1"/>
    <col min="15880" max="15880" width="9.140625" style="3" customWidth="1"/>
    <col min="15881" max="16128" width="5.5703125" style="3"/>
    <col min="16129" max="16129" width="11.140625" style="3" customWidth="1"/>
    <col min="16130" max="16130" width="28.42578125" style="3" customWidth="1"/>
    <col min="16131" max="16131" width="26.140625" style="3" customWidth="1"/>
    <col min="16132" max="16132" width="9.140625" style="3" customWidth="1"/>
    <col min="16133" max="16133" width="8.42578125" style="3" customWidth="1"/>
    <col min="16134" max="16134" width="11.85546875" style="3" customWidth="1"/>
    <col min="16135" max="16135" width="22.85546875" style="3" customWidth="1"/>
    <col min="16136" max="16136" width="9.140625" style="3" customWidth="1"/>
    <col min="16137" max="16384" width="5.5703125" style="3"/>
  </cols>
  <sheetData>
    <row r="1" spans="1:7" x14ac:dyDescent="0.2">
      <c r="A1" s="1" t="s">
        <v>0</v>
      </c>
      <c r="B1" s="1"/>
      <c r="C1" s="1"/>
      <c r="D1" s="1"/>
      <c r="E1" s="1"/>
      <c r="F1" s="1"/>
      <c r="G1" s="2" t="s">
        <v>1</v>
      </c>
    </row>
    <row r="2" spans="1:7" x14ac:dyDescent="0.2">
      <c r="A2" s="4" t="s">
        <v>2</v>
      </c>
      <c r="B2" s="4"/>
      <c r="C2" s="4"/>
      <c r="D2" s="4"/>
      <c r="E2" s="4"/>
      <c r="F2" s="4"/>
      <c r="G2" s="5"/>
    </row>
    <row r="3" spans="1:7" x14ac:dyDescent="0.2">
      <c r="A3" s="6" t="s">
        <v>3</v>
      </c>
      <c r="B3" s="6"/>
      <c r="C3" s="6"/>
      <c r="D3" s="6"/>
      <c r="E3" s="6"/>
      <c r="F3" s="6"/>
      <c r="G3" s="5"/>
    </row>
    <row r="4" spans="1:7" x14ac:dyDescent="0.2">
      <c r="A4" s="7" t="s">
        <v>4</v>
      </c>
      <c r="B4" s="7"/>
      <c r="C4" s="8"/>
      <c r="D4" s="9"/>
      <c r="E4" s="10"/>
      <c r="F4" s="9"/>
      <c r="G4" s="5"/>
    </row>
    <row r="5" spans="1:7" x14ac:dyDescent="0.2">
      <c r="A5" s="11" t="s">
        <v>5</v>
      </c>
      <c r="B5" s="11"/>
      <c r="C5" s="12"/>
      <c r="D5" s="13"/>
      <c r="E5" s="14"/>
      <c r="F5" s="13"/>
      <c r="G5" s="5"/>
    </row>
    <row r="6" spans="1:7" s="19" customFormat="1" x14ac:dyDescent="0.2">
      <c r="A6" s="15" t="s">
        <v>6</v>
      </c>
      <c r="B6" s="15"/>
      <c r="C6" s="16"/>
      <c r="D6" s="17"/>
      <c r="E6" s="18"/>
      <c r="F6" s="17"/>
    </row>
    <row r="7" spans="1:7" s="22" customFormat="1" ht="31.5" x14ac:dyDescent="0.25">
      <c r="A7" s="20" t="s">
        <v>7</v>
      </c>
      <c r="B7" s="20" t="s">
        <v>8</v>
      </c>
      <c r="C7" s="20" t="s">
        <v>9</v>
      </c>
      <c r="D7" s="20" t="s">
        <v>10</v>
      </c>
      <c r="E7" s="21" t="s">
        <v>11</v>
      </c>
      <c r="F7" s="20" t="s">
        <v>12</v>
      </c>
    </row>
    <row r="8" spans="1:7" x14ac:dyDescent="0.2">
      <c r="A8" s="23" t="s">
        <v>13</v>
      </c>
      <c r="B8" s="24" t="s">
        <v>14</v>
      </c>
      <c r="C8" s="25" t="s">
        <v>15</v>
      </c>
      <c r="D8" s="20" t="s">
        <v>16</v>
      </c>
      <c r="E8" s="20"/>
      <c r="F8" s="20"/>
      <c r="G8" s="3"/>
    </row>
    <row r="9" spans="1:7" x14ac:dyDescent="0.2">
      <c r="A9" s="7" t="s">
        <v>17</v>
      </c>
      <c r="B9" s="7"/>
      <c r="C9" s="8"/>
      <c r="D9" s="9"/>
      <c r="E9" s="10"/>
      <c r="F9" s="9"/>
      <c r="G9" s="5"/>
    </row>
    <row r="10" spans="1:7" x14ac:dyDescent="0.2">
      <c r="A10" s="11" t="s">
        <v>18</v>
      </c>
      <c r="B10" s="11"/>
      <c r="C10" s="12"/>
      <c r="D10" s="13"/>
      <c r="E10" s="14"/>
      <c r="F10" s="13"/>
      <c r="G10" s="5"/>
    </row>
    <row r="11" spans="1:7" s="19" customFormat="1" x14ac:dyDescent="0.2">
      <c r="A11" s="15" t="s">
        <v>19</v>
      </c>
      <c r="B11" s="15"/>
      <c r="C11" s="16"/>
      <c r="D11" s="17"/>
      <c r="E11" s="18"/>
      <c r="F11" s="17"/>
    </row>
    <row r="12" spans="1:7" s="22" customFormat="1" x14ac:dyDescent="0.25">
      <c r="A12" s="26" t="s">
        <v>7</v>
      </c>
      <c r="B12" s="26" t="s">
        <v>8</v>
      </c>
      <c r="C12" s="26" t="s">
        <v>9</v>
      </c>
      <c r="D12" s="20" t="s">
        <v>10</v>
      </c>
      <c r="E12" s="20"/>
      <c r="F12" s="20" t="s">
        <v>12</v>
      </c>
    </row>
    <row r="13" spans="1:7" s="28" customFormat="1" x14ac:dyDescent="0.2">
      <c r="A13" s="23" t="s">
        <v>20</v>
      </c>
      <c r="B13" s="24" t="s">
        <v>21</v>
      </c>
      <c r="C13" s="25" t="s">
        <v>22</v>
      </c>
      <c r="D13" s="27" t="s">
        <v>16</v>
      </c>
      <c r="E13" s="23"/>
      <c r="F13" s="27"/>
    </row>
    <row r="14" spans="1:7" s="28" customFormat="1" x14ac:dyDescent="0.2">
      <c r="A14" s="23" t="s">
        <v>20</v>
      </c>
      <c r="B14" s="24" t="s">
        <v>21</v>
      </c>
      <c r="C14" s="25" t="s">
        <v>23</v>
      </c>
      <c r="D14" s="27" t="s">
        <v>16</v>
      </c>
      <c r="E14" s="23"/>
      <c r="F14" s="27"/>
    </row>
    <row r="15" spans="1:7" s="33" customFormat="1" x14ac:dyDescent="0.2">
      <c r="A15" s="29" t="s">
        <v>24</v>
      </c>
      <c r="B15" s="29"/>
      <c r="C15" s="30"/>
      <c r="D15" s="31"/>
      <c r="E15" s="32"/>
      <c r="F15" s="31"/>
    </row>
    <row r="16" spans="1:7" s="33" customFormat="1" x14ac:dyDescent="0.2">
      <c r="A16" s="34" t="s">
        <v>25</v>
      </c>
      <c r="B16" s="34"/>
      <c r="C16" s="35"/>
      <c r="D16" s="36"/>
      <c r="E16" s="37"/>
      <c r="F16" s="36"/>
    </row>
    <row r="17" spans="1:7" s="22" customFormat="1" x14ac:dyDescent="0.25">
      <c r="A17" s="26" t="s">
        <v>7</v>
      </c>
      <c r="B17" s="26" t="s">
        <v>8</v>
      </c>
      <c r="C17" s="26" t="s">
        <v>26</v>
      </c>
      <c r="D17" s="20" t="s">
        <v>10</v>
      </c>
      <c r="E17" s="20"/>
      <c r="F17" s="20" t="s">
        <v>12</v>
      </c>
    </row>
    <row r="18" spans="1:7" x14ac:dyDescent="0.2">
      <c r="A18" s="23" t="s">
        <v>27</v>
      </c>
      <c r="B18" s="24" t="s">
        <v>28</v>
      </c>
      <c r="C18" s="24" t="s">
        <v>29</v>
      </c>
      <c r="D18" s="38" t="s">
        <v>30</v>
      </c>
      <c r="F18" s="38">
        <v>48</v>
      </c>
      <c r="G18" s="5"/>
    </row>
    <row r="19" spans="1:7" x14ac:dyDescent="0.2">
      <c r="A19" s="23" t="s">
        <v>27</v>
      </c>
      <c r="B19" s="24" t="s">
        <v>28</v>
      </c>
      <c r="C19" s="39" t="s">
        <v>31</v>
      </c>
      <c r="D19" s="27" t="s">
        <v>30</v>
      </c>
      <c r="F19" s="27">
        <v>48</v>
      </c>
      <c r="G19" s="5"/>
    </row>
    <row r="20" spans="1:7" x14ac:dyDescent="0.2">
      <c r="A20" s="23" t="s">
        <v>32</v>
      </c>
      <c r="B20" s="40" t="s">
        <v>33</v>
      </c>
      <c r="C20" s="41"/>
      <c r="D20" s="41"/>
      <c r="E20" s="41"/>
      <c r="F20" s="42"/>
      <c r="G20" s="5"/>
    </row>
    <row r="21" spans="1:7" s="22" customFormat="1" x14ac:dyDescent="0.25">
      <c r="A21" s="26" t="s">
        <v>7</v>
      </c>
      <c r="B21" s="26" t="s">
        <v>8</v>
      </c>
      <c r="C21" s="26" t="s">
        <v>26</v>
      </c>
      <c r="D21" s="20" t="s">
        <v>10</v>
      </c>
      <c r="E21" s="20"/>
      <c r="F21" s="20" t="s">
        <v>12</v>
      </c>
    </row>
    <row r="22" spans="1:7" x14ac:dyDescent="0.2">
      <c r="A22" s="23" t="s">
        <v>34</v>
      </c>
      <c r="B22" s="24" t="s">
        <v>35</v>
      </c>
      <c r="C22" s="39" t="s">
        <v>36</v>
      </c>
      <c r="D22" s="27" t="s">
        <v>30</v>
      </c>
      <c r="F22" s="27">
        <v>1</v>
      </c>
      <c r="G22" s="5"/>
    </row>
    <row r="23" spans="1:7" x14ac:dyDescent="0.2">
      <c r="B23" s="24"/>
      <c r="C23" s="39"/>
      <c r="G23" s="5"/>
    </row>
    <row r="24" spans="1:7" s="43" customFormat="1" x14ac:dyDescent="0.2">
      <c r="A24" s="34" t="s">
        <v>37</v>
      </c>
      <c r="B24" s="34"/>
      <c r="C24" s="35"/>
      <c r="D24" s="36"/>
      <c r="E24" s="37"/>
      <c r="F24" s="36"/>
    </row>
    <row r="25" spans="1:7" s="22" customFormat="1" x14ac:dyDescent="0.25">
      <c r="A25" s="26" t="s">
        <v>7</v>
      </c>
      <c r="B25" s="26" t="s">
        <v>8</v>
      </c>
      <c r="C25" s="26" t="s">
        <v>9</v>
      </c>
      <c r="D25" s="20" t="s">
        <v>10</v>
      </c>
      <c r="E25" s="20"/>
      <c r="F25" s="20" t="s">
        <v>12</v>
      </c>
    </row>
    <row r="26" spans="1:7" s="22" customFormat="1" x14ac:dyDescent="0.2">
      <c r="A26" s="44" t="str">
        <f>"A02BC01"</f>
        <v>A02BC01</v>
      </c>
      <c r="B26" s="45" t="str">
        <f>"Omeprazolo (sale sodico)"</f>
        <v>Omeprazolo (sale sodico)</v>
      </c>
      <c r="C26" s="46" t="str">
        <f>"fl. 40 mg.ev."</f>
        <v>fl. 40 mg.ev.</v>
      </c>
      <c r="D26" s="27" t="s">
        <v>38</v>
      </c>
      <c r="E26" s="20"/>
      <c r="F26" s="20"/>
    </row>
    <row r="27" spans="1:7" s="22" customFormat="1" x14ac:dyDescent="0.2">
      <c r="A27" s="44" t="str">
        <f>"A02BC01"</f>
        <v>A02BC01</v>
      </c>
      <c r="B27" s="45" t="str">
        <f>"Omeprazolo"</f>
        <v>Omeprazolo</v>
      </c>
      <c r="C27" s="46" t="str">
        <f>"cps. 20 mg"</f>
        <v>cps. 20 mg</v>
      </c>
      <c r="D27" s="27" t="s">
        <v>30</v>
      </c>
      <c r="E27" s="20"/>
      <c r="F27" s="27" t="s">
        <v>39</v>
      </c>
    </row>
    <row r="28" spans="1:7" s="22" customFormat="1" x14ac:dyDescent="0.2">
      <c r="A28" s="43" t="s">
        <v>40</v>
      </c>
      <c r="B28" s="43" t="s">
        <v>41</v>
      </c>
      <c r="C28" s="43" t="s">
        <v>42</v>
      </c>
      <c r="D28" s="27" t="s">
        <v>38</v>
      </c>
      <c r="E28" s="20"/>
      <c r="F28" s="27"/>
    </row>
    <row r="29" spans="1:7" s="49" customFormat="1" x14ac:dyDescent="0.2">
      <c r="A29" s="43" t="s">
        <v>40</v>
      </c>
      <c r="B29" s="47" t="s">
        <v>41</v>
      </c>
      <c r="C29" s="47" t="s">
        <v>43</v>
      </c>
      <c r="D29" s="27" t="s">
        <v>30</v>
      </c>
      <c r="E29" s="48"/>
      <c r="F29" s="27" t="s">
        <v>39</v>
      </c>
    </row>
    <row r="30" spans="1:7" s="49" customFormat="1" x14ac:dyDescent="0.2">
      <c r="A30" s="43" t="s">
        <v>40</v>
      </c>
      <c r="B30" s="47" t="s">
        <v>41</v>
      </c>
      <c r="C30" s="47" t="s">
        <v>44</v>
      </c>
      <c r="D30" s="27" t="s">
        <v>30</v>
      </c>
      <c r="E30" s="48"/>
      <c r="F30" s="27" t="s">
        <v>39</v>
      </c>
    </row>
    <row r="31" spans="1:7" x14ac:dyDescent="0.2">
      <c r="A31" s="23" t="s">
        <v>45</v>
      </c>
      <c r="B31" s="24" t="s">
        <v>46</v>
      </c>
      <c r="C31" s="39" t="s">
        <v>47</v>
      </c>
      <c r="D31" s="27" t="s">
        <v>30</v>
      </c>
      <c r="F31" s="27" t="s">
        <v>39</v>
      </c>
      <c r="G31" s="50"/>
    </row>
    <row r="32" spans="1:7" x14ac:dyDescent="0.2">
      <c r="A32" s="23" t="s">
        <v>45</v>
      </c>
      <c r="B32" s="24" t="s">
        <v>46</v>
      </c>
      <c r="C32" s="39" t="s">
        <v>48</v>
      </c>
      <c r="D32" s="27" t="s">
        <v>30</v>
      </c>
      <c r="F32" s="27" t="s">
        <v>39</v>
      </c>
      <c r="G32" s="50"/>
    </row>
    <row r="33" spans="1:7" s="43" customFormat="1" x14ac:dyDescent="0.2">
      <c r="A33" s="34" t="s">
        <v>49</v>
      </c>
      <c r="B33" s="34"/>
      <c r="C33" s="35"/>
      <c r="D33" s="36"/>
      <c r="E33" s="37"/>
      <c r="F33" s="36"/>
    </row>
    <row r="34" spans="1:7" s="22" customFormat="1" x14ac:dyDescent="0.25">
      <c r="A34" s="26" t="s">
        <v>7</v>
      </c>
      <c r="B34" s="26" t="s">
        <v>8</v>
      </c>
      <c r="C34" s="26" t="s">
        <v>9</v>
      </c>
      <c r="D34" s="20" t="s">
        <v>10</v>
      </c>
      <c r="E34" s="20"/>
      <c r="F34" s="20" t="s">
        <v>12</v>
      </c>
    </row>
    <row r="35" spans="1:7" x14ac:dyDescent="0.2">
      <c r="A35" s="23" t="s">
        <v>50</v>
      </c>
      <c r="B35" s="24" t="s">
        <v>51</v>
      </c>
      <c r="C35" s="39" t="s">
        <v>52</v>
      </c>
      <c r="D35" s="27" t="s">
        <v>30</v>
      </c>
      <c r="G35" s="5"/>
    </row>
    <row r="36" spans="1:7" s="50" customFormat="1" x14ac:dyDescent="0.2">
      <c r="A36" s="51" t="s">
        <v>53</v>
      </c>
      <c r="B36" s="51"/>
      <c r="C36" s="52"/>
      <c r="D36" s="53"/>
      <c r="E36" s="54"/>
      <c r="F36" s="53"/>
    </row>
    <row r="37" spans="1:7" s="50" customFormat="1" x14ac:dyDescent="0.2">
      <c r="A37" s="29" t="s">
        <v>54</v>
      </c>
      <c r="B37" s="29"/>
      <c r="C37" s="30"/>
      <c r="D37" s="31"/>
      <c r="E37" s="32"/>
      <c r="F37" s="31"/>
    </row>
    <row r="38" spans="1:7" s="50" customFormat="1" x14ac:dyDescent="0.2">
      <c r="A38" s="34" t="s">
        <v>55</v>
      </c>
      <c r="B38" s="34"/>
      <c r="C38" s="35"/>
      <c r="D38" s="36"/>
      <c r="E38" s="37"/>
      <c r="F38" s="36"/>
    </row>
    <row r="39" spans="1:7" s="22" customFormat="1" x14ac:dyDescent="0.25">
      <c r="A39" s="26" t="s">
        <v>7</v>
      </c>
      <c r="B39" s="26" t="s">
        <v>8</v>
      </c>
      <c r="C39" s="26" t="s">
        <v>9</v>
      </c>
      <c r="D39" s="20" t="s">
        <v>10</v>
      </c>
      <c r="E39" s="20"/>
      <c r="F39" s="20" t="s">
        <v>12</v>
      </c>
    </row>
    <row r="40" spans="1:7" x14ac:dyDescent="0.2">
      <c r="A40" s="55" t="s">
        <v>56</v>
      </c>
      <c r="B40" s="56" t="s">
        <v>57</v>
      </c>
      <c r="C40" s="57" t="s">
        <v>58</v>
      </c>
      <c r="D40" s="58" t="s">
        <v>16</v>
      </c>
      <c r="E40" s="59" t="s">
        <v>59</v>
      </c>
      <c r="F40" s="60"/>
      <c r="G40" s="5"/>
    </row>
    <row r="41" spans="1:7" x14ac:dyDescent="0.2">
      <c r="A41" s="23" t="s">
        <v>60</v>
      </c>
      <c r="B41" s="61" t="s">
        <v>61</v>
      </c>
      <c r="C41" s="62" t="s">
        <v>62</v>
      </c>
      <c r="D41" s="27" t="s">
        <v>16</v>
      </c>
      <c r="G41" s="5"/>
    </row>
    <row r="42" spans="1:7" x14ac:dyDescent="0.2">
      <c r="A42" s="63" t="s">
        <v>63</v>
      </c>
      <c r="B42" s="64" t="s">
        <v>64</v>
      </c>
      <c r="C42" s="65" t="s">
        <v>65</v>
      </c>
      <c r="D42" s="58" t="s">
        <v>16</v>
      </c>
      <c r="E42" s="59"/>
      <c r="F42" s="60"/>
      <c r="G42" s="5"/>
    </row>
    <row r="43" spans="1:7" s="50" customFormat="1" x14ac:dyDescent="0.2">
      <c r="A43" s="34" t="s">
        <v>66</v>
      </c>
      <c r="B43" s="34"/>
      <c r="C43" s="35"/>
      <c r="D43" s="36"/>
      <c r="E43" s="37"/>
      <c r="F43" s="36"/>
    </row>
    <row r="44" spans="1:7" s="22" customFormat="1" x14ac:dyDescent="0.25">
      <c r="A44" s="26" t="s">
        <v>7</v>
      </c>
      <c r="B44" s="26" t="s">
        <v>8</v>
      </c>
      <c r="C44" s="26" t="s">
        <v>9</v>
      </c>
      <c r="D44" s="20" t="s">
        <v>10</v>
      </c>
      <c r="E44" s="20"/>
      <c r="F44" s="20" t="s">
        <v>12</v>
      </c>
    </row>
    <row r="45" spans="1:7" x14ac:dyDescent="0.2">
      <c r="A45" s="23" t="s">
        <v>67</v>
      </c>
      <c r="B45" s="61" t="s">
        <v>68</v>
      </c>
      <c r="C45" s="25" t="s">
        <v>69</v>
      </c>
      <c r="D45" s="27" t="s">
        <v>16</v>
      </c>
      <c r="G45" s="5"/>
    </row>
    <row r="46" spans="1:7" x14ac:dyDescent="0.2">
      <c r="A46" s="23" t="s">
        <v>70</v>
      </c>
      <c r="B46" s="61" t="s">
        <v>71</v>
      </c>
      <c r="C46" s="25" t="s">
        <v>72</v>
      </c>
      <c r="D46" s="27" t="s">
        <v>16</v>
      </c>
      <c r="G46" s="5"/>
    </row>
    <row r="47" spans="1:7" x14ac:dyDescent="0.2">
      <c r="A47" s="55" t="s">
        <v>70</v>
      </c>
      <c r="B47" s="66" t="s">
        <v>71</v>
      </c>
      <c r="C47" s="67" t="s">
        <v>43</v>
      </c>
      <c r="D47" s="60" t="s">
        <v>16</v>
      </c>
      <c r="E47" s="55"/>
      <c r="F47" s="60"/>
      <c r="G47" s="5"/>
    </row>
    <row r="48" spans="1:7" s="50" customFormat="1" x14ac:dyDescent="0.2">
      <c r="A48" s="29" t="s">
        <v>73</v>
      </c>
      <c r="B48" s="29"/>
      <c r="C48" s="30"/>
      <c r="D48" s="31"/>
      <c r="E48" s="32"/>
      <c r="F48" s="31"/>
    </row>
    <row r="49" spans="1:7" s="50" customFormat="1" x14ac:dyDescent="0.2">
      <c r="A49" s="34" t="s">
        <v>74</v>
      </c>
      <c r="B49" s="34"/>
      <c r="C49" s="35"/>
      <c r="D49" s="36"/>
      <c r="E49" s="37"/>
      <c r="F49" s="36"/>
    </row>
    <row r="50" spans="1:7" s="22" customFormat="1" x14ac:dyDescent="0.25">
      <c r="A50" s="26" t="s">
        <v>7</v>
      </c>
      <c r="B50" s="26" t="s">
        <v>8</v>
      </c>
      <c r="C50" s="26" t="s">
        <v>9</v>
      </c>
      <c r="D50" s="20" t="s">
        <v>10</v>
      </c>
      <c r="E50" s="20"/>
      <c r="F50" s="20" t="s">
        <v>12</v>
      </c>
    </row>
    <row r="51" spans="1:7" x14ac:dyDescent="0.2">
      <c r="A51" s="23" t="s">
        <v>75</v>
      </c>
      <c r="B51" s="61" t="s">
        <v>76</v>
      </c>
      <c r="C51" s="25" t="s">
        <v>77</v>
      </c>
      <c r="D51" s="27" t="s">
        <v>16</v>
      </c>
      <c r="G51" s="50"/>
    </row>
    <row r="52" spans="1:7" x14ac:dyDescent="0.2">
      <c r="A52" s="23" t="s">
        <v>75</v>
      </c>
      <c r="B52" s="61" t="s">
        <v>76</v>
      </c>
      <c r="C52" s="25" t="s">
        <v>78</v>
      </c>
      <c r="D52" s="27" t="s">
        <v>16</v>
      </c>
      <c r="G52" s="5"/>
    </row>
    <row r="53" spans="1:7" s="50" customFormat="1" x14ac:dyDescent="0.2">
      <c r="A53" s="34" t="s">
        <v>79</v>
      </c>
      <c r="B53" s="34"/>
      <c r="C53" s="35"/>
      <c r="D53" s="36"/>
      <c r="E53" s="37"/>
      <c r="F53" s="36"/>
    </row>
    <row r="54" spans="1:7" s="22" customFormat="1" ht="25.5" x14ac:dyDescent="0.25">
      <c r="A54" s="26" t="s">
        <v>7</v>
      </c>
      <c r="B54" s="26" t="s">
        <v>8</v>
      </c>
      <c r="C54" s="26" t="s">
        <v>80</v>
      </c>
      <c r="D54" s="20" t="s">
        <v>10</v>
      </c>
      <c r="E54" s="20"/>
      <c r="F54" s="20" t="s">
        <v>12</v>
      </c>
    </row>
    <row r="55" spans="1:7" x14ac:dyDescent="0.2">
      <c r="A55" s="23" t="s">
        <v>81</v>
      </c>
      <c r="B55" s="61" t="s">
        <v>82</v>
      </c>
      <c r="C55" s="62" t="s">
        <v>83</v>
      </c>
      <c r="D55" s="27" t="s">
        <v>30</v>
      </c>
      <c r="G55" s="5"/>
    </row>
    <row r="56" spans="1:7" x14ac:dyDescent="0.2">
      <c r="A56" s="23" t="s">
        <v>81</v>
      </c>
      <c r="B56" s="61" t="s">
        <v>82</v>
      </c>
      <c r="C56" s="25" t="s">
        <v>84</v>
      </c>
      <c r="D56" s="27" t="s">
        <v>16</v>
      </c>
      <c r="G56" s="50"/>
    </row>
    <row r="57" spans="1:7" x14ac:dyDescent="0.2">
      <c r="A57" s="23" t="s">
        <v>85</v>
      </c>
      <c r="B57" s="61" t="s">
        <v>86</v>
      </c>
      <c r="C57" s="25" t="s">
        <v>87</v>
      </c>
      <c r="D57" s="27" t="s">
        <v>16</v>
      </c>
      <c r="G57" s="5"/>
    </row>
    <row r="58" spans="1:7" s="50" customFormat="1" x14ac:dyDescent="0.2">
      <c r="A58" s="29" t="s">
        <v>88</v>
      </c>
      <c r="B58" s="29"/>
      <c r="C58" s="30"/>
      <c r="D58" s="31"/>
      <c r="E58" s="32"/>
      <c r="F58" s="31"/>
    </row>
    <row r="59" spans="1:7" s="50" customFormat="1" x14ac:dyDescent="0.2">
      <c r="A59" s="34" t="s">
        <v>89</v>
      </c>
      <c r="B59" s="34"/>
      <c r="C59" s="35"/>
      <c r="D59" s="36"/>
      <c r="E59" s="37"/>
      <c r="F59" s="36"/>
    </row>
    <row r="60" spans="1:7" s="22" customFormat="1" ht="25.5" x14ac:dyDescent="0.25">
      <c r="A60" s="26" t="s">
        <v>7</v>
      </c>
      <c r="B60" s="26" t="s">
        <v>8</v>
      </c>
      <c r="C60" s="26" t="s">
        <v>80</v>
      </c>
      <c r="D60" s="20" t="s">
        <v>10</v>
      </c>
      <c r="E60" s="20"/>
      <c r="F60" s="20" t="s">
        <v>12</v>
      </c>
    </row>
    <row r="61" spans="1:7" ht="25.5" x14ac:dyDescent="0.2">
      <c r="A61" s="23" t="s">
        <v>90</v>
      </c>
      <c r="B61" s="61" t="s">
        <v>91</v>
      </c>
      <c r="C61" s="25" t="s">
        <v>92</v>
      </c>
      <c r="D61" s="38" t="s">
        <v>30</v>
      </c>
      <c r="E61" s="49"/>
      <c r="G61" s="5"/>
    </row>
    <row r="62" spans="1:7" x14ac:dyDescent="0.2">
      <c r="A62" s="23" t="s">
        <v>90</v>
      </c>
      <c r="B62" s="61" t="s">
        <v>91</v>
      </c>
      <c r="C62" s="25" t="s">
        <v>93</v>
      </c>
      <c r="D62" s="27" t="s">
        <v>16</v>
      </c>
      <c r="G62" s="5"/>
    </row>
    <row r="63" spans="1:7" s="50" customFormat="1" x14ac:dyDescent="0.2">
      <c r="A63" s="51" t="s">
        <v>94</v>
      </c>
      <c r="B63" s="51"/>
      <c r="C63" s="52"/>
      <c r="D63" s="53"/>
      <c r="E63" s="54"/>
      <c r="F63" s="53"/>
    </row>
    <row r="64" spans="1:7" s="50" customFormat="1" x14ac:dyDescent="0.2">
      <c r="A64" s="29" t="s">
        <v>95</v>
      </c>
      <c r="B64" s="29"/>
      <c r="C64" s="30"/>
      <c r="D64" s="31"/>
      <c r="E64" s="32"/>
      <c r="F64" s="31"/>
    </row>
    <row r="65" spans="1:7" s="50" customFormat="1" x14ac:dyDescent="0.2">
      <c r="A65" s="34" t="s">
        <v>96</v>
      </c>
      <c r="B65" s="34"/>
      <c r="C65" s="35"/>
      <c r="D65" s="36"/>
      <c r="E65" s="37"/>
      <c r="F65" s="36"/>
    </row>
    <row r="66" spans="1:7" s="22" customFormat="1" ht="25.5" x14ac:dyDescent="0.25">
      <c r="A66" s="26" t="s">
        <v>7</v>
      </c>
      <c r="B66" s="26" t="s">
        <v>8</v>
      </c>
      <c r="C66" s="26" t="s">
        <v>80</v>
      </c>
      <c r="D66" s="20" t="s">
        <v>10</v>
      </c>
      <c r="E66" s="20"/>
      <c r="F66" s="20" t="s">
        <v>12</v>
      </c>
    </row>
    <row r="67" spans="1:7" x14ac:dyDescent="0.2">
      <c r="A67" s="55" t="s">
        <v>97</v>
      </c>
      <c r="B67" s="66" t="s">
        <v>98</v>
      </c>
      <c r="C67" s="68" t="s">
        <v>99</v>
      </c>
      <c r="D67" s="60" t="s">
        <v>30</v>
      </c>
      <c r="E67" s="55"/>
      <c r="F67" s="60">
        <v>57</v>
      </c>
      <c r="G67" s="3"/>
    </row>
    <row r="68" spans="1:7" x14ac:dyDescent="0.2">
      <c r="A68" s="55" t="s">
        <v>97</v>
      </c>
      <c r="B68" s="66" t="s">
        <v>98</v>
      </c>
      <c r="C68" s="68" t="s">
        <v>100</v>
      </c>
      <c r="D68" s="60" t="s">
        <v>30</v>
      </c>
      <c r="E68" s="55"/>
      <c r="F68" s="60">
        <v>57</v>
      </c>
      <c r="G68" s="3"/>
    </row>
    <row r="69" spans="1:7" x14ac:dyDescent="0.2">
      <c r="A69" s="55" t="s">
        <v>97</v>
      </c>
      <c r="B69" s="66" t="s">
        <v>98</v>
      </c>
      <c r="C69" s="68" t="s">
        <v>101</v>
      </c>
      <c r="D69" s="60" t="s">
        <v>30</v>
      </c>
      <c r="E69" s="55"/>
      <c r="F69" s="60">
        <v>57</v>
      </c>
      <c r="G69" s="3"/>
    </row>
    <row r="70" spans="1:7" x14ac:dyDescent="0.2">
      <c r="A70" s="23" t="s">
        <v>102</v>
      </c>
      <c r="B70" s="61" t="s">
        <v>103</v>
      </c>
      <c r="C70" s="25" t="s">
        <v>104</v>
      </c>
      <c r="D70" s="27" t="s">
        <v>30</v>
      </c>
      <c r="F70" s="27">
        <v>57</v>
      </c>
      <c r="G70" s="3"/>
    </row>
    <row r="71" spans="1:7" ht="25.5" x14ac:dyDescent="0.2">
      <c r="A71" s="55" t="s">
        <v>105</v>
      </c>
      <c r="B71" s="66" t="s">
        <v>106</v>
      </c>
      <c r="C71" s="68" t="s">
        <v>107</v>
      </c>
      <c r="D71" s="60" t="s">
        <v>30</v>
      </c>
      <c r="E71" s="55"/>
      <c r="F71" s="60">
        <v>57</v>
      </c>
      <c r="G71" s="3"/>
    </row>
    <row r="72" spans="1:7" x14ac:dyDescent="0.2">
      <c r="A72" s="69" t="s">
        <v>108</v>
      </c>
      <c r="B72" s="70" t="s">
        <v>109</v>
      </c>
      <c r="C72" s="71" t="s">
        <v>110</v>
      </c>
      <c r="D72" s="27" t="s">
        <v>38</v>
      </c>
      <c r="E72" s="61"/>
      <c r="F72" s="72"/>
      <c r="G72" s="3"/>
    </row>
    <row r="73" spans="1:7" x14ac:dyDescent="0.2">
      <c r="A73" s="69" t="s">
        <v>111</v>
      </c>
      <c r="B73" s="70" t="s">
        <v>112</v>
      </c>
      <c r="C73" s="71" t="s">
        <v>113</v>
      </c>
      <c r="D73" s="27" t="s">
        <v>38</v>
      </c>
      <c r="E73" s="61"/>
      <c r="F73" s="72"/>
      <c r="G73" s="73">
        <v>42494</v>
      </c>
    </row>
    <row r="74" spans="1:7" s="50" customFormat="1" x14ac:dyDescent="0.2">
      <c r="A74" s="34" t="s">
        <v>114</v>
      </c>
      <c r="B74" s="34"/>
      <c r="C74" s="35"/>
      <c r="D74" s="36"/>
      <c r="E74" s="37"/>
      <c r="F74" s="36"/>
    </row>
    <row r="75" spans="1:7" s="22" customFormat="1" ht="25.5" x14ac:dyDescent="0.25">
      <c r="A75" s="26" t="s">
        <v>7</v>
      </c>
      <c r="B75" s="26" t="s">
        <v>8</v>
      </c>
      <c r="C75" s="26" t="s">
        <v>80</v>
      </c>
      <c r="D75" s="20" t="s">
        <v>10</v>
      </c>
      <c r="E75" s="20"/>
      <c r="F75" s="20" t="s">
        <v>12</v>
      </c>
    </row>
    <row r="76" spans="1:7" s="22" customFormat="1" ht="14.25" x14ac:dyDescent="0.2">
      <c r="A76" s="74" t="s">
        <v>115</v>
      </c>
      <c r="B76" s="75" t="s">
        <v>116</v>
      </c>
      <c r="C76" s="74" t="s">
        <v>117</v>
      </c>
      <c r="D76" s="20" t="s">
        <v>38</v>
      </c>
      <c r="E76" s="20"/>
      <c r="F76" s="20"/>
    </row>
    <row r="77" spans="1:7" s="22" customFormat="1" ht="14.25" x14ac:dyDescent="0.2">
      <c r="A77" s="74" t="s">
        <v>115</v>
      </c>
      <c r="B77" s="75" t="s">
        <v>116</v>
      </c>
      <c r="C77" s="74" t="s">
        <v>118</v>
      </c>
      <c r="D77" s="20" t="s">
        <v>38</v>
      </c>
      <c r="E77" s="20"/>
      <c r="F77" s="20"/>
      <c r="G77" s="76">
        <v>42389</v>
      </c>
    </row>
    <row r="78" spans="1:7" s="50" customFormat="1" x14ac:dyDescent="0.2">
      <c r="A78" s="51" t="s">
        <v>119</v>
      </c>
      <c r="B78" s="51"/>
      <c r="C78" s="52"/>
      <c r="D78" s="53"/>
      <c r="E78" s="54"/>
      <c r="F78" s="53"/>
    </row>
    <row r="79" spans="1:7" s="50" customFormat="1" x14ac:dyDescent="0.2">
      <c r="A79" s="29" t="s">
        <v>120</v>
      </c>
      <c r="B79" s="29"/>
      <c r="C79" s="30"/>
      <c r="D79" s="31"/>
      <c r="E79" s="32"/>
      <c r="F79" s="31"/>
    </row>
    <row r="80" spans="1:7" s="50" customFormat="1" x14ac:dyDescent="0.2">
      <c r="A80" s="34" t="s">
        <v>121</v>
      </c>
      <c r="B80" s="34"/>
      <c r="C80" s="35"/>
      <c r="D80" s="36"/>
      <c r="E80" s="37"/>
      <c r="F80" s="36"/>
    </row>
    <row r="81" spans="1:7" s="22" customFormat="1" ht="25.5" x14ac:dyDescent="0.25">
      <c r="A81" s="26" t="s">
        <v>7</v>
      </c>
      <c r="B81" s="26" t="s">
        <v>8</v>
      </c>
      <c r="C81" s="26" t="s">
        <v>80</v>
      </c>
      <c r="D81" s="20" t="s">
        <v>10</v>
      </c>
      <c r="E81" s="20"/>
      <c r="F81" s="20" t="s">
        <v>12</v>
      </c>
    </row>
    <row r="82" spans="1:7" x14ac:dyDescent="0.2">
      <c r="A82" s="23" t="s">
        <v>122</v>
      </c>
      <c r="B82" s="61" t="s">
        <v>123</v>
      </c>
      <c r="C82" s="25" t="s">
        <v>58</v>
      </c>
      <c r="D82" s="27" t="s">
        <v>30</v>
      </c>
      <c r="F82" s="27">
        <v>2</v>
      </c>
      <c r="G82" s="3"/>
    </row>
    <row r="83" spans="1:7" x14ac:dyDescent="0.2">
      <c r="A83" s="23" t="s">
        <v>122</v>
      </c>
      <c r="B83" s="61" t="s">
        <v>123</v>
      </c>
      <c r="C83" s="25" t="s">
        <v>124</v>
      </c>
      <c r="D83" s="27" t="s">
        <v>30</v>
      </c>
      <c r="F83" s="27">
        <v>2</v>
      </c>
      <c r="G83" s="3"/>
    </row>
    <row r="84" spans="1:7" x14ac:dyDescent="0.2">
      <c r="A84" s="23" t="s">
        <v>122</v>
      </c>
      <c r="B84" s="61" t="s">
        <v>123</v>
      </c>
      <c r="C84" s="25" t="s">
        <v>125</v>
      </c>
      <c r="D84" s="27" t="s">
        <v>30</v>
      </c>
      <c r="F84" s="27">
        <v>2</v>
      </c>
      <c r="G84" s="3"/>
    </row>
    <row r="85" spans="1:7" ht="25.5" x14ac:dyDescent="0.2">
      <c r="A85" s="55" t="s">
        <v>126</v>
      </c>
      <c r="B85" s="66" t="s">
        <v>127</v>
      </c>
      <c r="C85" s="68" t="s">
        <v>58</v>
      </c>
      <c r="D85" s="27" t="s">
        <v>30</v>
      </c>
      <c r="F85" s="27">
        <v>2</v>
      </c>
      <c r="G85" s="3"/>
    </row>
    <row r="86" spans="1:7" s="43" customFormat="1" x14ac:dyDescent="0.2">
      <c r="A86" s="51" t="s">
        <v>128</v>
      </c>
      <c r="B86" s="51"/>
      <c r="C86" s="52"/>
      <c r="D86" s="53" t="s">
        <v>129</v>
      </c>
      <c r="E86" s="54"/>
      <c r="F86" s="53"/>
    </row>
    <row r="87" spans="1:7" s="43" customFormat="1" x14ac:dyDescent="0.2">
      <c r="A87" s="29" t="s">
        <v>130</v>
      </c>
      <c r="B87" s="29"/>
      <c r="C87" s="30"/>
      <c r="D87" s="31"/>
      <c r="E87" s="32"/>
      <c r="F87" s="31"/>
    </row>
    <row r="88" spans="1:7" s="43" customFormat="1" x14ac:dyDescent="0.2">
      <c r="A88" s="34" t="s">
        <v>131</v>
      </c>
      <c r="B88" s="34"/>
      <c r="C88" s="35"/>
      <c r="D88" s="36"/>
      <c r="E88" s="37"/>
      <c r="F88" s="36"/>
    </row>
    <row r="89" spans="1:7" s="22" customFormat="1" ht="25.5" x14ac:dyDescent="0.25">
      <c r="A89" s="26" t="s">
        <v>7</v>
      </c>
      <c r="B89" s="26" t="s">
        <v>8</v>
      </c>
      <c r="C89" s="26" t="s">
        <v>80</v>
      </c>
      <c r="D89" s="20" t="s">
        <v>10</v>
      </c>
      <c r="E89" s="20"/>
      <c r="F89" s="20" t="s">
        <v>12</v>
      </c>
    </row>
    <row r="90" spans="1:7" x14ac:dyDescent="0.2">
      <c r="A90" s="77" t="s">
        <v>132</v>
      </c>
      <c r="B90" s="78" t="s">
        <v>133</v>
      </c>
      <c r="C90" s="62" t="s">
        <v>134</v>
      </c>
      <c r="D90" s="79" t="s">
        <v>16</v>
      </c>
      <c r="E90" s="77"/>
      <c r="F90" s="79"/>
      <c r="G90" s="3"/>
    </row>
    <row r="91" spans="1:7" s="50" customFormat="1" x14ac:dyDescent="0.2">
      <c r="A91" s="34" t="s">
        <v>135</v>
      </c>
      <c r="B91" s="34"/>
      <c r="C91" s="35"/>
      <c r="D91" s="36"/>
      <c r="E91" s="37"/>
      <c r="F91" s="36"/>
    </row>
    <row r="92" spans="1:7" s="22" customFormat="1" ht="25.5" x14ac:dyDescent="0.25">
      <c r="A92" s="26" t="s">
        <v>7</v>
      </c>
      <c r="B92" s="26" t="s">
        <v>8</v>
      </c>
      <c r="C92" s="26" t="s">
        <v>80</v>
      </c>
      <c r="D92" s="20" t="s">
        <v>10</v>
      </c>
      <c r="E92" s="20"/>
      <c r="F92" s="20" t="s">
        <v>12</v>
      </c>
    </row>
    <row r="93" spans="1:7" s="22" customFormat="1" ht="14.25" x14ac:dyDescent="0.2">
      <c r="A93" s="80" t="s">
        <v>136</v>
      </c>
      <c r="B93" s="81" t="s">
        <v>137</v>
      </c>
      <c r="C93" s="80" t="s">
        <v>138</v>
      </c>
      <c r="D93" s="20" t="s">
        <v>16</v>
      </c>
      <c r="E93" s="20"/>
      <c r="F93" s="20"/>
    </row>
    <row r="94" spans="1:7" ht="38.25" x14ac:dyDescent="0.2">
      <c r="A94" s="55" t="s">
        <v>139</v>
      </c>
      <c r="B94" s="61" t="s">
        <v>140</v>
      </c>
      <c r="C94" s="25" t="s">
        <v>141</v>
      </c>
      <c r="D94" s="27" t="s">
        <v>16</v>
      </c>
      <c r="G94" s="3"/>
    </row>
    <row r="95" spans="1:7" ht="38.25" x14ac:dyDescent="0.2">
      <c r="A95" s="55" t="s">
        <v>139</v>
      </c>
      <c r="B95" s="66" t="s">
        <v>142</v>
      </c>
      <c r="C95" s="68" t="s">
        <v>143</v>
      </c>
      <c r="D95" s="60" t="s">
        <v>16</v>
      </c>
      <c r="E95" s="55"/>
      <c r="F95" s="60"/>
      <c r="G95" s="3"/>
    </row>
    <row r="96" spans="1:7" s="50" customFormat="1" x14ac:dyDescent="0.2">
      <c r="A96" s="34" t="s">
        <v>144</v>
      </c>
      <c r="B96" s="34"/>
      <c r="C96" s="35"/>
      <c r="D96" s="36"/>
      <c r="E96" s="37"/>
      <c r="F96" s="36"/>
    </row>
    <row r="97" spans="1:7" s="22" customFormat="1" ht="25.5" x14ac:dyDescent="0.25">
      <c r="A97" s="26" t="s">
        <v>7</v>
      </c>
      <c r="B97" s="26" t="s">
        <v>8</v>
      </c>
      <c r="C97" s="26" t="s">
        <v>80</v>
      </c>
      <c r="D97" s="20" t="s">
        <v>10</v>
      </c>
      <c r="E97" s="20"/>
      <c r="F97" s="20" t="s">
        <v>12</v>
      </c>
    </row>
    <row r="98" spans="1:7" ht="25.5" x14ac:dyDescent="0.2">
      <c r="A98" s="77" t="s">
        <v>145</v>
      </c>
      <c r="B98" s="78" t="s">
        <v>146</v>
      </c>
      <c r="C98" s="62" t="s">
        <v>147</v>
      </c>
      <c r="D98" s="27" t="s">
        <v>16</v>
      </c>
      <c r="G98" s="3"/>
    </row>
    <row r="99" spans="1:7" x14ac:dyDescent="0.2">
      <c r="A99" s="55" t="s">
        <v>148</v>
      </c>
      <c r="B99" s="66" t="s">
        <v>149</v>
      </c>
      <c r="C99" s="68" t="s">
        <v>150</v>
      </c>
      <c r="D99" s="60" t="s">
        <v>16</v>
      </c>
      <c r="E99" s="55"/>
      <c r="F99" s="60"/>
      <c r="G99" s="3"/>
    </row>
    <row r="100" spans="1:7" s="50" customFormat="1" x14ac:dyDescent="0.2">
      <c r="A100" s="34" t="s">
        <v>151</v>
      </c>
      <c r="B100" s="34"/>
      <c r="C100" s="35"/>
      <c r="D100" s="36"/>
      <c r="E100" s="37"/>
      <c r="F100" s="36"/>
    </row>
    <row r="101" spans="1:7" s="22" customFormat="1" ht="25.5" x14ac:dyDescent="0.25">
      <c r="A101" s="26" t="s">
        <v>7</v>
      </c>
      <c r="B101" s="26" t="s">
        <v>8</v>
      </c>
      <c r="C101" s="26" t="s">
        <v>80</v>
      </c>
      <c r="D101" s="20" t="s">
        <v>10</v>
      </c>
      <c r="E101" s="20"/>
      <c r="F101" s="20" t="s">
        <v>12</v>
      </c>
    </row>
    <row r="102" spans="1:7" x14ac:dyDescent="0.2">
      <c r="A102" s="23" t="s">
        <v>152</v>
      </c>
      <c r="B102" s="61" t="s">
        <v>153</v>
      </c>
      <c r="C102" s="25" t="s">
        <v>154</v>
      </c>
      <c r="D102" s="27" t="s">
        <v>16</v>
      </c>
      <c r="G102" s="3"/>
    </row>
    <row r="103" spans="1:7" x14ac:dyDescent="0.2">
      <c r="A103" s="23" t="s">
        <v>152</v>
      </c>
      <c r="B103" s="61" t="s">
        <v>153</v>
      </c>
      <c r="C103" s="25" t="s">
        <v>155</v>
      </c>
      <c r="D103" s="27" t="s">
        <v>16</v>
      </c>
      <c r="G103" s="3"/>
    </row>
    <row r="104" spans="1:7" s="50" customFormat="1" x14ac:dyDescent="0.2">
      <c r="A104" s="51" t="s">
        <v>156</v>
      </c>
      <c r="B104" s="51"/>
      <c r="C104" s="52"/>
      <c r="D104" s="53"/>
      <c r="E104" s="54"/>
      <c r="F104" s="53"/>
    </row>
    <row r="105" spans="1:7" s="50" customFormat="1" x14ac:dyDescent="0.2">
      <c r="A105" s="29" t="s">
        <v>157</v>
      </c>
      <c r="B105" s="29"/>
      <c r="C105" s="30"/>
      <c r="D105" s="31"/>
      <c r="E105" s="32"/>
      <c r="F105" s="31"/>
    </row>
    <row r="106" spans="1:7" s="50" customFormat="1" x14ac:dyDescent="0.2">
      <c r="A106" s="34" t="s">
        <v>158</v>
      </c>
      <c r="B106" s="34"/>
      <c r="C106" s="35"/>
      <c r="D106" s="36"/>
      <c r="E106" s="37"/>
      <c r="F106" s="36"/>
    </row>
    <row r="107" spans="1:7" s="22" customFormat="1" ht="25.5" x14ac:dyDescent="0.25">
      <c r="A107" s="26" t="s">
        <v>7</v>
      </c>
      <c r="B107" s="26" t="s">
        <v>8</v>
      </c>
      <c r="C107" s="26" t="s">
        <v>80</v>
      </c>
      <c r="D107" s="20" t="s">
        <v>10</v>
      </c>
      <c r="E107" s="20"/>
      <c r="F107" s="20" t="s">
        <v>12</v>
      </c>
    </row>
    <row r="108" spans="1:7" x14ac:dyDescent="0.2">
      <c r="A108" s="23" t="s">
        <v>159</v>
      </c>
      <c r="B108" s="61" t="s">
        <v>160</v>
      </c>
      <c r="C108" s="25" t="s">
        <v>161</v>
      </c>
      <c r="D108" s="27" t="s">
        <v>30</v>
      </c>
      <c r="G108" s="3"/>
    </row>
    <row r="109" spans="1:7" x14ac:dyDescent="0.2">
      <c r="A109" s="55" t="s">
        <v>162</v>
      </c>
      <c r="B109" s="66" t="s">
        <v>163</v>
      </c>
      <c r="C109" s="68" t="s">
        <v>164</v>
      </c>
      <c r="D109" s="60" t="s">
        <v>30</v>
      </c>
      <c r="E109" s="55"/>
      <c r="F109" s="60"/>
      <c r="G109" s="3"/>
    </row>
    <row r="110" spans="1:7" x14ac:dyDescent="0.2">
      <c r="A110" s="55" t="s">
        <v>165</v>
      </c>
      <c r="B110" s="66" t="s">
        <v>166</v>
      </c>
      <c r="C110" s="67" t="s">
        <v>167</v>
      </c>
      <c r="D110" s="60" t="s">
        <v>16</v>
      </c>
      <c r="E110" s="55"/>
      <c r="F110" s="60"/>
      <c r="G110" s="3"/>
    </row>
    <row r="111" spans="1:7" x14ac:dyDescent="0.2">
      <c r="A111" s="55" t="s">
        <v>165</v>
      </c>
      <c r="B111" s="66" t="s">
        <v>166</v>
      </c>
      <c r="C111" s="67" t="s">
        <v>168</v>
      </c>
      <c r="D111" s="60" t="s">
        <v>16</v>
      </c>
      <c r="E111" s="55"/>
      <c r="F111" s="60"/>
      <c r="G111" s="3"/>
    </row>
    <row r="112" spans="1:7" s="50" customFormat="1" x14ac:dyDescent="0.2">
      <c r="A112" s="29" t="s">
        <v>169</v>
      </c>
      <c r="B112" s="29"/>
      <c r="C112" s="30"/>
      <c r="D112" s="31"/>
      <c r="E112" s="32"/>
      <c r="F112" s="31"/>
    </row>
    <row r="113" spans="1:7" s="50" customFormat="1" x14ac:dyDescent="0.2">
      <c r="A113" s="34" t="s">
        <v>170</v>
      </c>
      <c r="B113" s="34"/>
      <c r="C113" s="35"/>
      <c r="D113" s="36"/>
      <c r="E113" s="37"/>
      <c r="F113" s="36"/>
    </row>
    <row r="114" spans="1:7" s="22" customFormat="1" ht="25.5" x14ac:dyDescent="0.25">
      <c r="A114" s="26" t="s">
        <v>7</v>
      </c>
      <c r="B114" s="26" t="s">
        <v>8</v>
      </c>
      <c r="C114" s="26" t="s">
        <v>80</v>
      </c>
      <c r="D114" s="20" t="s">
        <v>10</v>
      </c>
      <c r="E114" s="20"/>
      <c r="F114" s="20" t="s">
        <v>12</v>
      </c>
    </row>
    <row r="115" spans="1:7" x14ac:dyDescent="0.2">
      <c r="A115" s="55" t="s">
        <v>171</v>
      </c>
      <c r="B115" s="66" t="s">
        <v>172</v>
      </c>
      <c r="C115" s="67" t="s">
        <v>173</v>
      </c>
      <c r="D115" s="60" t="s">
        <v>16</v>
      </c>
      <c r="E115" s="55"/>
      <c r="F115" s="60"/>
      <c r="G115" s="3"/>
    </row>
    <row r="116" spans="1:7" x14ac:dyDescent="0.2">
      <c r="A116" s="63" t="s">
        <v>171</v>
      </c>
      <c r="B116" s="82" t="s">
        <v>172</v>
      </c>
      <c r="C116" s="83" t="s">
        <v>174</v>
      </c>
      <c r="D116" s="79" t="s">
        <v>16</v>
      </c>
      <c r="E116" s="77"/>
      <c r="F116" s="79"/>
      <c r="G116" s="3"/>
    </row>
    <row r="117" spans="1:7" s="50" customFormat="1" x14ac:dyDescent="0.2">
      <c r="A117" s="29" t="s">
        <v>175</v>
      </c>
      <c r="B117" s="29"/>
      <c r="C117" s="30"/>
      <c r="D117" s="31"/>
      <c r="E117" s="32"/>
      <c r="F117" s="31"/>
    </row>
    <row r="118" spans="1:7" s="50" customFormat="1" x14ac:dyDescent="0.2">
      <c r="A118" s="34" t="s">
        <v>176</v>
      </c>
      <c r="B118" s="34"/>
      <c r="C118" s="35"/>
      <c r="D118" s="36"/>
      <c r="E118" s="37"/>
      <c r="F118" s="36"/>
    </row>
    <row r="119" spans="1:7" s="22" customFormat="1" ht="25.5" x14ac:dyDescent="0.25">
      <c r="A119" s="26" t="s">
        <v>7</v>
      </c>
      <c r="B119" s="26" t="s">
        <v>8</v>
      </c>
      <c r="C119" s="26" t="s">
        <v>80</v>
      </c>
      <c r="D119" s="20" t="s">
        <v>10</v>
      </c>
      <c r="E119" s="20"/>
      <c r="F119" s="20" t="s">
        <v>12</v>
      </c>
    </row>
    <row r="120" spans="1:7" x14ac:dyDescent="0.2">
      <c r="A120" s="23" t="s">
        <v>177</v>
      </c>
      <c r="B120" s="61" t="s">
        <v>178</v>
      </c>
      <c r="C120" s="62" t="s">
        <v>179</v>
      </c>
      <c r="D120" s="27" t="s">
        <v>16</v>
      </c>
      <c r="G120" s="3"/>
    </row>
    <row r="121" spans="1:7" s="50" customFormat="1" x14ac:dyDescent="0.2">
      <c r="A121" s="29" t="s">
        <v>180</v>
      </c>
      <c r="B121" s="29"/>
      <c r="C121" s="30"/>
      <c r="D121" s="31"/>
      <c r="E121" s="32"/>
      <c r="F121" s="31"/>
    </row>
    <row r="122" spans="1:7" s="50" customFormat="1" x14ac:dyDescent="0.2">
      <c r="A122" s="34" t="s">
        <v>181</v>
      </c>
      <c r="B122" s="34"/>
      <c r="C122" s="35"/>
      <c r="D122" s="36"/>
      <c r="E122" s="37"/>
      <c r="F122" s="36"/>
    </row>
    <row r="123" spans="1:7" s="22" customFormat="1" ht="25.5" x14ac:dyDescent="0.25">
      <c r="A123" s="26" t="s">
        <v>7</v>
      </c>
      <c r="B123" s="26" t="s">
        <v>8</v>
      </c>
      <c r="C123" s="26" t="s">
        <v>80</v>
      </c>
      <c r="D123" s="20" t="s">
        <v>10</v>
      </c>
      <c r="E123" s="20"/>
      <c r="F123" s="20" t="s">
        <v>12</v>
      </c>
    </row>
    <row r="124" spans="1:7" x14ac:dyDescent="0.2">
      <c r="A124" s="23" t="s">
        <v>182</v>
      </c>
      <c r="B124" s="61" t="s">
        <v>183</v>
      </c>
      <c r="C124" s="62" t="s">
        <v>184</v>
      </c>
      <c r="D124" s="27" t="s">
        <v>30</v>
      </c>
      <c r="G124" s="3"/>
    </row>
    <row r="125" spans="1:7" x14ac:dyDescent="0.2">
      <c r="A125" s="23" t="s">
        <v>182</v>
      </c>
      <c r="B125" s="61" t="s">
        <v>183</v>
      </c>
      <c r="C125" s="62" t="s">
        <v>185</v>
      </c>
      <c r="D125" s="27" t="s">
        <v>30</v>
      </c>
      <c r="G125" s="3"/>
    </row>
    <row r="126" spans="1:7" s="50" customFormat="1" x14ac:dyDescent="0.2">
      <c r="A126" s="34" t="s">
        <v>186</v>
      </c>
      <c r="B126" s="34"/>
      <c r="C126" s="35"/>
      <c r="D126" s="36"/>
      <c r="E126" s="37"/>
      <c r="F126" s="36"/>
    </row>
    <row r="127" spans="1:7" s="22" customFormat="1" ht="25.5" x14ac:dyDescent="0.25">
      <c r="A127" s="26" t="s">
        <v>7</v>
      </c>
      <c r="B127" s="26" t="s">
        <v>8</v>
      </c>
      <c r="C127" s="26" t="s">
        <v>80</v>
      </c>
      <c r="D127" s="20" t="s">
        <v>10</v>
      </c>
      <c r="E127" s="20"/>
      <c r="F127" s="20" t="s">
        <v>12</v>
      </c>
    </row>
    <row r="128" spans="1:7" x14ac:dyDescent="0.2">
      <c r="A128" s="23" t="s">
        <v>187</v>
      </c>
      <c r="B128" s="61" t="s">
        <v>188</v>
      </c>
      <c r="C128" s="62" t="s">
        <v>189</v>
      </c>
      <c r="D128" s="27" t="s">
        <v>30</v>
      </c>
      <c r="G128" s="3"/>
    </row>
    <row r="129" spans="1:7" x14ac:dyDescent="0.2">
      <c r="A129" s="23" t="s">
        <v>190</v>
      </c>
      <c r="B129" s="61" t="s">
        <v>191</v>
      </c>
      <c r="C129" s="25" t="s">
        <v>192</v>
      </c>
      <c r="D129" s="27" t="s">
        <v>30</v>
      </c>
      <c r="G129" s="3"/>
    </row>
    <row r="130" spans="1:7" x14ac:dyDescent="0.2">
      <c r="A130" s="23" t="s">
        <v>190</v>
      </c>
      <c r="B130" s="61" t="s">
        <v>191</v>
      </c>
      <c r="C130" s="25" t="s">
        <v>193</v>
      </c>
      <c r="D130" s="27" t="s">
        <v>30</v>
      </c>
      <c r="G130" s="3"/>
    </row>
    <row r="131" spans="1:7" s="50" customFormat="1" x14ac:dyDescent="0.2">
      <c r="A131" s="29" t="s">
        <v>194</v>
      </c>
      <c r="B131" s="29"/>
      <c r="C131" s="30"/>
      <c r="D131" s="31"/>
      <c r="E131" s="32"/>
      <c r="F131" s="31"/>
    </row>
    <row r="132" spans="1:7" s="50" customFormat="1" x14ac:dyDescent="0.2">
      <c r="A132" s="34" t="s">
        <v>195</v>
      </c>
      <c r="B132" s="34"/>
      <c r="C132" s="35"/>
      <c r="D132" s="36"/>
      <c r="E132" s="37"/>
      <c r="F132" s="36"/>
    </row>
    <row r="133" spans="1:7" s="22" customFormat="1" ht="25.5" x14ac:dyDescent="0.25">
      <c r="A133" s="26" t="s">
        <v>7</v>
      </c>
      <c r="B133" s="26" t="s">
        <v>8</v>
      </c>
      <c r="C133" s="26" t="s">
        <v>80</v>
      </c>
      <c r="D133" s="20" t="s">
        <v>10</v>
      </c>
      <c r="E133" s="20"/>
      <c r="F133" s="20" t="s">
        <v>12</v>
      </c>
    </row>
    <row r="134" spans="1:7" s="84" customFormat="1" x14ac:dyDescent="0.2">
      <c r="A134" s="77" t="s">
        <v>196</v>
      </c>
      <c r="B134" s="78" t="s">
        <v>197</v>
      </c>
      <c r="C134" s="62" t="s">
        <v>198</v>
      </c>
      <c r="D134" s="79" t="s">
        <v>16</v>
      </c>
      <c r="E134" s="77"/>
      <c r="F134" s="79"/>
    </row>
    <row r="135" spans="1:7" s="84" customFormat="1" x14ac:dyDescent="0.2">
      <c r="A135" s="77" t="s">
        <v>199</v>
      </c>
      <c r="B135" s="78" t="s">
        <v>200</v>
      </c>
      <c r="C135" s="62" t="s">
        <v>201</v>
      </c>
      <c r="D135" s="79" t="s">
        <v>16</v>
      </c>
      <c r="E135" s="77"/>
      <c r="F135" s="79"/>
    </row>
    <row r="136" spans="1:7" s="50" customFormat="1" x14ac:dyDescent="0.2">
      <c r="A136" s="51" t="s">
        <v>202</v>
      </c>
      <c r="B136" s="51"/>
      <c r="C136" s="52"/>
      <c r="D136" s="53"/>
      <c r="E136" s="54"/>
      <c r="F136" s="53"/>
    </row>
    <row r="137" spans="1:7" s="50" customFormat="1" x14ac:dyDescent="0.2">
      <c r="A137" s="29" t="s">
        <v>203</v>
      </c>
      <c r="B137" s="29"/>
      <c r="C137" s="30"/>
      <c r="D137" s="31"/>
      <c r="E137" s="32"/>
      <c r="F137" s="31"/>
    </row>
    <row r="138" spans="1:7" s="50" customFormat="1" x14ac:dyDescent="0.2">
      <c r="A138" s="34" t="s">
        <v>204</v>
      </c>
      <c r="B138" s="34"/>
      <c r="C138" s="35"/>
      <c r="D138" s="36"/>
      <c r="E138" s="37"/>
      <c r="F138" s="36"/>
    </row>
    <row r="139" spans="1:7" s="22" customFormat="1" ht="25.5" x14ac:dyDescent="0.25">
      <c r="A139" s="26" t="s">
        <v>7</v>
      </c>
      <c r="B139" s="26" t="s">
        <v>8</v>
      </c>
      <c r="C139" s="26" t="s">
        <v>80</v>
      </c>
      <c r="D139" s="20" t="s">
        <v>10</v>
      </c>
      <c r="E139" s="20"/>
      <c r="F139" s="20" t="s">
        <v>12</v>
      </c>
    </row>
    <row r="140" spans="1:7" x14ac:dyDescent="0.2">
      <c r="A140" s="23" t="s">
        <v>205</v>
      </c>
      <c r="B140" s="25" t="s">
        <v>206</v>
      </c>
      <c r="C140" s="25" t="s">
        <v>207</v>
      </c>
      <c r="D140" s="27" t="s">
        <v>30</v>
      </c>
      <c r="F140" s="27">
        <v>5</v>
      </c>
      <c r="G140" s="3"/>
    </row>
    <row r="141" spans="1:7" x14ac:dyDescent="0.2">
      <c r="A141" s="23" t="s">
        <v>205</v>
      </c>
      <c r="B141" s="25" t="s">
        <v>206</v>
      </c>
      <c r="C141" s="25" t="s">
        <v>208</v>
      </c>
      <c r="D141" s="27" t="s">
        <v>16</v>
      </c>
      <c r="G141" s="3"/>
    </row>
    <row r="142" spans="1:7" ht="25.5" x14ac:dyDescent="0.2">
      <c r="A142" s="23" t="s">
        <v>205</v>
      </c>
      <c r="B142" s="25" t="s">
        <v>206</v>
      </c>
      <c r="C142" s="25" t="s">
        <v>209</v>
      </c>
      <c r="D142" s="27" t="s">
        <v>16</v>
      </c>
      <c r="G142" s="3"/>
    </row>
    <row r="143" spans="1:7" s="50" customFormat="1" x14ac:dyDescent="0.2">
      <c r="A143" s="51" t="s">
        <v>210</v>
      </c>
      <c r="B143" s="51"/>
      <c r="C143" s="52"/>
      <c r="D143" s="53"/>
      <c r="E143" s="54"/>
      <c r="F143" s="53"/>
    </row>
    <row r="144" spans="1:7" s="50" customFormat="1" x14ac:dyDescent="0.2">
      <c r="A144" s="29" t="s">
        <v>211</v>
      </c>
      <c r="B144" s="29"/>
      <c r="C144" s="30"/>
      <c r="D144" s="31"/>
      <c r="E144" s="32"/>
      <c r="F144" s="31"/>
    </row>
    <row r="145" spans="1:7" s="50" customFormat="1" x14ac:dyDescent="0.2">
      <c r="A145" s="34" t="s">
        <v>212</v>
      </c>
      <c r="B145" s="34"/>
      <c r="C145" s="35"/>
      <c r="D145" s="36"/>
      <c r="E145" s="37"/>
      <c r="F145" s="36"/>
    </row>
    <row r="146" spans="1:7" s="22" customFormat="1" ht="25.5" x14ac:dyDescent="0.25">
      <c r="A146" s="26" t="s">
        <v>7</v>
      </c>
      <c r="B146" s="26" t="s">
        <v>8</v>
      </c>
      <c r="C146" s="26" t="s">
        <v>80</v>
      </c>
      <c r="D146" s="20" t="s">
        <v>10</v>
      </c>
      <c r="E146" s="20"/>
      <c r="F146" s="20" t="s">
        <v>12</v>
      </c>
    </row>
    <row r="147" spans="1:7" x14ac:dyDescent="0.2">
      <c r="A147" s="77" t="s">
        <v>213</v>
      </c>
      <c r="B147" s="62" t="s">
        <v>214</v>
      </c>
      <c r="C147" s="62" t="s">
        <v>215</v>
      </c>
      <c r="D147" s="27" t="s">
        <v>30</v>
      </c>
      <c r="E147" s="23" t="s">
        <v>59</v>
      </c>
      <c r="G147" s="3"/>
    </row>
    <row r="148" spans="1:7" x14ac:dyDescent="0.2">
      <c r="A148" s="77" t="s">
        <v>216</v>
      </c>
      <c r="B148" s="62" t="s">
        <v>217</v>
      </c>
      <c r="C148" s="62" t="s">
        <v>218</v>
      </c>
      <c r="D148" s="27" t="s">
        <v>30</v>
      </c>
      <c r="E148" s="23" t="s">
        <v>59</v>
      </c>
      <c r="G148" s="3"/>
    </row>
    <row r="149" spans="1:7" ht="25.5" x14ac:dyDescent="0.2">
      <c r="A149" s="77" t="s">
        <v>219</v>
      </c>
      <c r="B149" s="62" t="s">
        <v>220</v>
      </c>
      <c r="C149" s="62" t="s">
        <v>221</v>
      </c>
      <c r="D149" s="27" t="s">
        <v>30</v>
      </c>
      <c r="E149" s="23" t="s">
        <v>59</v>
      </c>
      <c r="G149" s="3"/>
    </row>
    <row r="150" spans="1:7" x14ac:dyDescent="0.2">
      <c r="A150" s="77" t="s">
        <v>219</v>
      </c>
      <c r="B150" s="62" t="s">
        <v>220</v>
      </c>
      <c r="C150" s="62" t="s">
        <v>222</v>
      </c>
      <c r="D150" s="27" t="s">
        <v>30</v>
      </c>
      <c r="E150" s="23" t="s">
        <v>59</v>
      </c>
      <c r="G150" s="3"/>
    </row>
    <row r="151" spans="1:7" x14ac:dyDescent="0.2">
      <c r="A151" s="77" t="s">
        <v>223</v>
      </c>
      <c r="B151" s="62" t="s">
        <v>224</v>
      </c>
      <c r="C151" s="62" t="s">
        <v>225</v>
      </c>
      <c r="D151" s="27" t="s">
        <v>30</v>
      </c>
      <c r="E151" s="23" t="s">
        <v>59</v>
      </c>
      <c r="G151" s="3"/>
    </row>
    <row r="152" spans="1:7" ht="25.5" x14ac:dyDescent="0.2">
      <c r="A152" s="77" t="s">
        <v>223</v>
      </c>
      <c r="B152" s="62" t="s">
        <v>224</v>
      </c>
      <c r="C152" s="62" t="s">
        <v>226</v>
      </c>
      <c r="D152" s="27" t="s">
        <v>30</v>
      </c>
      <c r="E152" s="23" t="s">
        <v>59</v>
      </c>
      <c r="G152" s="3"/>
    </row>
    <row r="153" spans="1:7" s="50" customFormat="1" x14ac:dyDescent="0.2">
      <c r="A153" s="34" t="s">
        <v>227</v>
      </c>
      <c r="B153" s="34"/>
      <c r="C153" s="35"/>
      <c r="D153" s="36"/>
      <c r="E153" s="37"/>
      <c r="F153" s="36"/>
    </row>
    <row r="154" spans="1:7" s="22" customFormat="1" ht="25.5" x14ac:dyDescent="0.25">
      <c r="A154" s="26" t="s">
        <v>7</v>
      </c>
      <c r="B154" s="26" t="s">
        <v>8</v>
      </c>
      <c r="C154" s="26" t="s">
        <v>80</v>
      </c>
      <c r="D154" s="20" t="s">
        <v>10</v>
      </c>
      <c r="E154" s="20"/>
      <c r="F154" s="20" t="s">
        <v>12</v>
      </c>
    </row>
    <row r="155" spans="1:7" ht="25.5" x14ac:dyDescent="0.2">
      <c r="A155" s="77" t="s">
        <v>228</v>
      </c>
      <c r="B155" s="62" t="s">
        <v>229</v>
      </c>
      <c r="C155" s="62" t="s">
        <v>230</v>
      </c>
      <c r="D155" s="27" t="s">
        <v>30</v>
      </c>
      <c r="E155" s="23" t="s">
        <v>59</v>
      </c>
      <c r="G155" s="3"/>
    </row>
    <row r="156" spans="1:7" ht="25.5" x14ac:dyDescent="0.2">
      <c r="A156" s="77" t="s">
        <v>231</v>
      </c>
      <c r="B156" s="62" t="s">
        <v>232</v>
      </c>
      <c r="C156" s="62" t="s">
        <v>233</v>
      </c>
      <c r="D156" s="27" t="s">
        <v>30</v>
      </c>
      <c r="E156" s="23" t="s">
        <v>59</v>
      </c>
      <c r="G156" s="3"/>
    </row>
    <row r="157" spans="1:7" ht="25.5" x14ac:dyDescent="0.2">
      <c r="A157" s="77" t="s">
        <v>231</v>
      </c>
      <c r="B157" s="62" t="s">
        <v>232</v>
      </c>
      <c r="C157" s="62" t="s">
        <v>234</v>
      </c>
      <c r="D157" s="27" t="s">
        <v>30</v>
      </c>
      <c r="E157" s="23" t="s">
        <v>59</v>
      </c>
      <c r="G157" s="3"/>
    </row>
    <row r="158" spans="1:7" ht="25.5" x14ac:dyDescent="0.2">
      <c r="A158" s="77" t="s">
        <v>235</v>
      </c>
      <c r="B158" s="62" t="s">
        <v>236</v>
      </c>
      <c r="C158" s="62" t="s">
        <v>237</v>
      </c>
      <c r="D158" s="27" t="s">
        <v>30</v>
      </c>
      <c r="E158" s="23" t="s">
        <v>59</v>
      </c>
      <c r="G158" s="3"/>
    </row>
    <row r="159" spans="1:7" ht="25.5" x14ac:dyDescent="0.2">
      <c r="A159" s="77" t="s">
        <v>235</v>
      </c>
      <c r="B159" s="62" t="s">
        <v>236</v>
      </c>
      <c r="C159" s="62" t="s">
        <v>238</v>
      </c>
      <c r="D159" s="27" t="s">
        <v>30</v>
      </c>
      <c r="E159" s="23" t="s">
        <v>59</v>
      </c>
      <c r="G159" s="3"/>
    </row>
    <row r="160" spans="1:7" ht="25.5" x14ac:dyDescent="0.2">
      <c r="A160" s="77" t="s">
        <v>235</v>
      </c>
      <c r="B160" s="62" t="s">
        <v>236</v>
      </c>
      <c r="C160" s="62" t="s">
        <v>239</v>
      </c>
      <c r="D160" s="27" t="s">
        <v>30</v>
      </c>
      <c r="E160" s="23" t="s">
        <v>59</v>
      </c>
      <c r="G160" s="3"/>
    </row>
    <row r="161" spans="1:7" s="50" customFormat="1" x14ac:dyDescent="0.2">
      <c r="A161" s="34" t="s">
        <v>240</v>
      </c>
      <c r="B161" s="34"/>
      <c r="C161" s="35"/>
      <c r="D161" s="36"/>
      <c r="E161" s="37"/>
      <c r="F161" s="36"/>
    </row>
    <row r="162" spans="1:7" s="22" customFormat="1" ht="25.5" x14ac:dyDescent="0.25">
      <c r="A162" s="26" t="s">
        <v>7</v>
      </c>
      <c r="B162" s="26" t="s">
        <v>8</v>
      </c>
      <c r="C162" s="26" t="s">
        <v>80</v>
      </c>
      <c r="D162" s="20" t="s">
        <v>10</v>
      </c>
      <c r="E162" s="20"/>
      <c r="F162" s="20" t="s">
        <v>12</v>
      </c>
    </row>
    <row r="163" spans="1:7" s="19" customFormat="1" x14ac:dyDescent="0.2">
      <c r="A163" s="77" t="s">
        <v>241</v>
      </c>
      <c r="B163" s="78" t="s">
        <v>242</v>
      </c>
      <c r="C163" s="85" t="s">
        <v>243</v>
      </c>
      <c r="D163" s="84" t="s">
        <v>244</v>
      </c>
      <c r="E163" s="48" t="s">
        <v>59</v>
      </c>
      <c r="F163" s="79"/>
    </row>
    <row r="164" spans="1:7" s="19" customFormat="1" x14ac:dyDescent="0.2">
      <c r="A164" s="77" t="s">
        <v>245</v>
      </c>
      <c r="B164" s="78" t="s">
        <v>246</v>
      </c>
      <c r="C164" s="85" t="s">
        <v>243</v>
      </c>
      <c r="D164" s="84" t="s">
        <v>244</v>
      </c>
      <c r="E164" s="48"/>
      <c r="F164" s="79"/>
      <c r="G164" s="86">
        <v>42032</v>
      </c>
    </row>
    <row r="165" spans="1:7" s="19" customFormat="1" x14ac:dyDescent="0.2">
      <c r="A165" s="77" t="s">
        <v>245</v>
      </c>
      <c r="B165" s="78" t="s">
        <v>246</v>
      </c>
      <c r="C165" s="85" t="s">
        <v>247</v>
      </c>
      <c r="D165" s="84" t="s">
        <v>244</v>
      </c>
      <c r="E165" s="48"/>
      <c r="F165" s="79"/>
      <c r="G165" s="86">
        <v>42032</v>
      </c>
    </row>
    <row r="166" spans="1:7" s="19" customFormat="1" x14ac:dyDescent="0.2">
      <c r="A166" s="77" t="s">
        <v>245</v>
      </c>
      <c r="B166" s="78" t="s">
        <v>246</v>
      </c>
      <c r="C166" s="85" t="s">
        <v>248</v>
      </c>
      <c r="D166" s="84" t="s">
        <v>244</v>
      </c>
      <c r="E166" s="48"/>
      <c r="F166" s="79"/>
      <c r="G166" s="86">
        <v>42032</v>
      </c>
    </row>
    <row r="167" spans="1:7" s="50" customFormat="1" x14ac:dyDescent="0.2">
      <c r="A167" s="29" t="s">
        <v>249</v>
      </c>
      <c r="B167" s="29"/>
      <c r="C167" s="30"/>
      <c r="D167" s="31"/>
      <c r="E167" s="32"/>
      <c r="F167" s="31"/>
    </row>
    <row r="168" spans="1:7" s="50" customFormat="1" x14ac:dyDescent="0.2">
      <c r="A168" s="34" t="s">
        <v>250</v>
      </c>
      <c r="B168" s="34"/>
      <c r="C168" s="35"/>
      <c r="D168" s="36"/>
      <c r="E168" s="37"/>
      <c r="F168" s="36"/>
    </row>
    <row r="169" spans="1:7" s="22" customFormat="1" ht="25.5" x14ac:dyDescent="0.25">
      <c r="A169" s="26" t="s">
        <v>7</v>
      </c>
      <c r="B169" s="26" t="s">
        <v>8</v>
      </c>
      <c r="C169" s="26" t="s">
        <v>80</v>
      </c>
      <c r="D169" s="20" t="s">
        <v>10</v>
      </c>
      <c r="E169" s="20"/>
      <c r="F169" s="20" t="s">
        <v>12</v>
      </c>
    </row>
    <row r="170" spans="1:7" x14ac:dyDescent="0.2">
      <c r="A170" s="55" t="s">
        <v>251</v>
      </c>
      <c r="B170" s="68" t="s">
        <v>252</v>
      </c>
      <c r="C170" s="68" t="s">
        <v>253</v>
      </c>
      <c r="D170" s="60" t="s">
        <v>30</v>
      </c>
      <c r="E170" s="55"/>
      <c r="F170" s="60"/>
      <c r="G170" s="3"/>
    </row>
    <row r="171" spans="1:7" x14ac:dyDescent="0.2">
      <c r="A171" s="55" t="s">
        <v>251</v>
      </c>
      <c r="B171" s="68" t="s">
        <v>252</v>
      </c>
      <c r="C171" s="68" t="s">
        <v>254</v>
      </c>
      <c r="D171" s="60" t="s">
        <v>30</v>
      </c>
      <c r="E171" s="55"/>
      <c r="F171" s="60"/>
      <c r="G171" s="3"/>
    </row>
    <row r="172" spans="1:7" x14ac:dyDescent="0.2">
      <c r="A172" s="63" t="s">
        <v>251</v>
      </c>
      <c r="B172" s="82" t="s">
        <v>252</v>
      </c>
      <c r="C172" s="83" t="s">
        <v>255</v>
      </c>
      <c r="D172" s="27" t="s">
        <v>30</v>
      </c>
      <c r="F172" s="79"/>
      <c r="G172" s="3"/>
    </row>
    <row r="173" spans="1:7" s="50" customFormat="1" x14ac:dyDescent="0.2">
      <c r="A173" s="34" t="s">
        <v>256</v>
      </c>
      <c r="B173" s="34"/>
      <c r="C173" s="35"/>
      <c r="D173" s="36"/>
      <c r="E173" s="37"/>
      <c r="F173" s="36"/>
    </row>
    <row r="174" spans="1:7" s="22" customFormat="1" ht="25.5" x14ac:dyDescent="0.25">
      <c r="A174" s="26" t="s">
        <v>7</v>
      </c>
      <c r="B174" s="26" t="s">
        <v>8</v>
      </c>
      <c r="C174" s="26" t="s">
        <v>80</v>
      </c>
      <c r="D174" s="20" t="s">
        <v>10</v>
      </c>
      <c r="E174" s="20"/>
      <c r="F174" s="20" t="s">
        <v>12</v>
      </c>
    </row>
    <row r="175" spans="1:7" s="22" customFormat="1" x14ac:dyDescent="0.2">
      <c r="A175" s="87" t="str">
        <f>"A10BB09"</f>
        <v>A10BB09</v>
      </c>
      <c r="B175" s="88" t="str">
        <f>"Gliclazide"</f>
        <v>Gliclazide</v>
      </c>
      <c r="C175" s="89" t="str">
        <f>"cpr. 30 mg. ril.mod."</f>
        <v>cpr. 30 mg. ril.mod.</v>
      </c>
      <c r="D175" s="20"/>
      <c r="E175" s="20"/>
      <c r="F175" s="20"/>
    </row>
    <row r="176" spans="1:7" x14ac:dyDescent="0.2">
      <c r="A176" s="23" t="s">
        <v>257</v>
      </c>
      <c r="B176" s="25" t="s">
        <v>258</v>
      </c>
      <c r="C176" s="25" t="s">
        <v>259</v>
      </c>
      <c r="D176" s="27" t="s">
        <v>30</v>
      </c>
      <c r="G176" s="3"/>
    </row>
    <row r="177" spans="1:7" s="50" customFormat="1" x14ac:dyDescent="0.2">
      <c r="A177" s="34" t="s">
        <v>260</v>
      </c>
      <c r="B177" s="34"/>
      <c r="C177" s="35"/>
      <c r="D177" s="36"/>
      <c r="E177" s="37"/>
      <c r="F177" s="90"/>
    </row>
    <row r="178" spans="1:7" s="22" customFormat="1" ht="25.5" x14ac:dyDescent="0.25">
      <c r="A178" s="26" t="s">
        <v>7</v>
      </c>
      <c r="B178" s="26" t="s">
        <v>8</v>
      </c>
      <c r="C178" s="26" t="s">
        <v>80</v>
      </c>
      <c r="D178" s="20" t="s">
        <v>10</v>
      </c>
      <c r="E178" s="20"/>
      <c r="F178" s="20" t="s">
        <v>12</v>
      </c>
    </row>
    <row r="179" spans="1:7" x14ac:dyDescent="0.2">
      <c r="A179" s="23" t="s">
        <v>261</v>
      </c>
      <c r="B179" s="85" t="s">
        <v>262</v>
      </c>
      <c r="C179" s="85" t="s">
        <v>263</v>
      </c>
      <c r="D179" s="38" t="s">
        <v>244</v>
      </c>
      <c r="E179" s="49"/>
      <c r="G179" s="3"/>
    </row>
    <row r="180" spans="1:7" x14ac:dyDescent="0.2">
      <c r="A180" s="91" t="s">
        <v>264</v>
      </c>
      <c r="B180" s="92" t="s">
        <v>265</v>
      </c>
      <c r="C180" s="93" t="s">
        <v>266</v>
      </c>
      <c r="D180" s="38" t="s">
        <v>244</v>
      </c>
      <c r="E180" s="49"/>
      <c r="G180" s="3"/>
    </row>
    <row r="181" spans="1:7" x14ac:dyDescent="0.2">
      <c r="A181" s="94" t="s">
        <v>267</v>
      </c>
      <c r="B181" s="95" t="s">
        <v>268</v>
      </c>
      <c r="C181" s="93" t="s">
        <v>266</v>
      </c>
      <c r="D181" s="38" t="s">
        <v>244</v>
      </c>
      <c r="E181" s="49"/>
      <c r="G181" s="3"/>
    </row>
    <row r="182" spans="1:7" ht="14.25" x14ac:dyDescent="0.2">
      <c r="A182" s="80" t="s">
        <v>269</v>
      </c>
      <c r="B182" s="81" t="s">
        <v>270</v>
      </c>
      <c r="C182" s="96" t="s">
        <v>271</v>
      </c>
      <c r="G182" s="5"/>
    </row>
    <row r="183" spans="1:7" x14ac:dyDescent="0.2">
      <c r="A183" s="97" t="s">
        <v>272</v>
      </c>
      <c r="B183" s="98"/>
      <c r="C183" s="98"/>
      <c r="D183" s="38"/>
      <c r="E183" s="49"/>
      <c r="G183" s="3"/>
    </row>
    <row r="184" spans="1:7" x14ac:dyDescent="0.2">
      <c r="A184" s="23" t="s">
        <v>273</v>
      </c>
      <c r="B184" s="85" t="s">
        <v>274</v>
      </c>
      <c r="C184" s="85" t="s">
        <v>275</v>
      </c>
      <c r="D184" s="38" t="s">
        <v>276</v>
      </c>
      <c r="E184" s="49"/>
      <c r="G184" s="3"/>
    </row>
    <row r="185" spans="1:7" x14ac:dyDescent="0.2">
      <c r="A185" s="23" t="s">
        <v>273</v>
      </c>
      <c r="B185" s="85" t="s">
        <v>274</v>
      </c>
      <c r="C185" s="85" t="s">
        <v>277</v>
      </c>
      <c r="D185" s="38" t="s">
        <v>276</v>
      </c>
      <c r="E185" s="49"/>
      <c r="G185" s="5"/>
    </row>
    <row r="186" spans="1:7" s="50" customFormat="1" x14ac:dyDescent="0.2">
      <c r="A186" s="34" t="s">
        <v>278</v>
      </c>
      <c r="B186" s="34"/>
      <c r="C186" s="35"/>
      <c r="D186" s="36"/>
      <c r="E186" s="37"/>
      <c r="F186" s="36"/>
    </row>
    <row r="187" spans="1:7" s="50" customFormat="1" x14ac:dyDescent="0.2">
      <c r="A187" s="99" t="str">
        <f>"A10BX02"</f>
        <v>A10BX02</v>
      </c>
      <c r="B187" s="88" t="str">
        <f>"Repaglinide"</f>
        <v>Repaglinide</v>
      </c>
      <c r="C187" s="89" t="str">
        <f>"cpr. 0.5 mg"</f>
        <v>cpr. 0.5 mg</v>
      </c>
      <c r="D187" s="100" t="s">
        <v>16</v>
      </c>
      <c r="E187" s="101"/>
      <c r="F187" s="100"/>
    </row>
    <row r="188" spans="1:7" s="50" customFormat="1" x14ac:dyDescent="0.2">
      <c r="A188" s="99" t="str">
        <f>"A10BX02"</f>
        <v>A10BX02</v>
      </c>
      <c r="B188" s="88" t="str">
        <f>"Repaglinide"</f>
        <v>Repaglinide</v>
      </c>
      <c r="C188" s="89" t="str">
        <f>"cpr. 1 mg"</f>
        <v>cpr. 1 mg</v>
      </c>
      <c r="D188" s="100" t="s">
        <v>16</v>
      </c>
      <c r="E188" s="101"/>
      <c r="F188" s="100"/>
    </row>
    <row r="189" spans="1:7" s="50" customFormat="1" x14ac:dyDescent="0.2">
      <c r="A189" s="99" t="str">
        <f>"A10BX02"</f>
        <v>A10BX02</v>
      </c>
      <c r="B189" s="88" t="str">
        <f>"Repaglinide"</f>
        <v>Repaglinide</v>
      </c>
      <c r="C189" s="89" t="str">
        <f>"cpr. 2 mg"</f>
        <v>cpr. 2 mg</v>
      </c>
      <c r="D189" s="100" t="s">
        <v>16</v>
      </c>
      <c r="E189" s="101"/>
      <c r="F189" s="100"/>
    </row>
    <row r="190" spans="1:7" s="50" customFormat="1" x14ac:dyDescent="0.2">
      <c r="A190" s="51" t="s">
        <v>279</v>
      </c>
      <c r="B190" s="51"/>
      <c r="C190" s="52"/>
      <c r="D190" s="53"/>
      <c r="E190" s="54"/>
      <c r="F190" s="53"/>
    </row>
    <row r="191" spans="1:7" s="50" customFormat="1" x14ac:dyDescent="0.2">
      <c r="A191" s="29" t="s">
        <v>280</v>
      </c>
      <c r="B191" s="29"/>
      <c r="C191" s="30"/>
      <c r="D191" s="31"/>
      <c r="E191" s="32"/>
      <c r="F191" s="31"/>
    </row>
    <row r="192" spans="1:7" s="50" customFormat="1" x14ac:dyDescent="0.2">
      <c r="A192" s="34" t="s">
        <v>281</v>
      </c>
      <c r="B192" s="34"/>
      <c r="C192" s="35"/>
      <c r="D192" s="36"/>
      <c r="E192" s="37"/>
      <c r="F192" s="36"/>
    </row>
    <row r="193" spans="1:7" s="22" customFormat="1" ht="25.5" x14ac:dyDescent="0.25">
      <c r="A193" s="26" t="s">
        <v>7</v>
      </c>
      <c r="B193" s="26" t="s">
        <v>8</v>
      </c>
      <c r="C193" s="26" t="s">
        <v>80</v>
      </c>
      <c r="D193" s="20" t="s">
        <v>10</v>
      </c>
      <c r="E193" s="20"/>
      <c r="F193" s="20" t="s">
        <v>12</v>
      </c>
    </row>
    <row r="194" spans="1:7" s="19" customFormat="1" ht="63.75" x14ac:dyDescent="0.2">
      <c r="A194" s="48" t="s">
        <v>282</v>
      </c>
      <c r="B194" s="102" t="s">
        <v>283</v>
      </c>
      <c r="C194" s="102" t="s">
        <v>284</v>
      </c>
      <c r="D194" s="84" t="s">
        <v>16</v>
      </c>
      <c r="E194" s="48"/>
      <c r="F194" s="84"/>
    </row>
    <row r="195" spans="1:7" s="103" customFormat="1" x14ac:dyDescent="0.2">
      <c r="A195" s="29" t="s">
        <v>285</v>
      </c>
      <c r="B195" s="29"/>
      <c r="C195" s="30"/>
      <c r="D195" s="31"/>
      <c r="E195" s="32"/>
      <c r="F195" s="31"/>
    </row>
    <row r="196" spans="1:7" s="103" customFormat="1" x14ac:dyDescent="0.2">
      <c r="A196" s="34" t="s">
        <v>286</v>
      </c>
      <c r="B196" s="34"/>
      <c r="C196" s="35"/>
      <c r="D196" s="36"/>
      <c r="E196" s="37"/>
      <c r="F196" s="36"/>
    </row>
    <row r="197" spans="1:7" s="22" customFormat="1" ht="25.5" x14ac:dyDescent="0.25">
      <c r="A197" s="26" t="s">
        <v>7</v>
      </c>
      <c r="B197" s="26" t="s">
        <v>8</v>
      </c>
      <c r="C197" s="26" t="s">
        <v>80</v>
      </c>
      <c r="D197" s="20" t="s">
        <v>10</v>
      </c>
      <c r="E197" s="20"/>
      <c r="F197" s="20" t="s">
        <v>12</v>
      </c>
    </row>
    <row r="198" spans="1:7" x14ac:dyDescent="0.2">
      <c r="A198" s="63" t="s">
        <v>287</v>
      </c>
      <c r="B198" s="82" t="s">
        <v>288</v>
      </c>
      <c r="C198" s="83" t="s">
        <v>289</v>
      </c>
      <c r="D198" s="79" t="s">
        <v>16</v>
      </c>
      <c r="E198" s="77"/>
      <c r="F198" s="79"/>
      <c r="G198" s="3"/>
    </row>
    <row r="199" spans="1:7" s="50" customFormat="1" x14ac:dyDescent="0.2">
      <c r="A199" s="34" t="s">
        <v>290</v>
      </c>
      <c r="B199" s="34"/>
      <c r="C199" s="35"/>
      <c r="D199" s="36"/>
      <c r="E199" s="37"/>
      <c r="F199" s="36"/>
    </row>
    <row r="200" spans="1:7" s="22" customFormat="1" ht="25.5" x14ac:dyDescent="0.25">
      <c r="A200" s="26" t="s">
        <v>7</v>
      </c>
      <c r="B200" s="26" t="s">
        <v>8</v>
      </c>
      <c r="C200" s="26" t="s">
        <v>80</v>
      </c>
      <c r="D200" s="20" t="s">
        <v>10</v>
      </c>
      <c r="E200" s="20"/>
      <c r="F200" s="20" t="s">
        <v>12</v>
      </c>
    </row>
    <row r="201" spans="1:7" x14ac:dyDescent="0.2">
      <c r="A201" s="23" t="s">
        <v>291</v>
      </c>
      <c r="B201" s="104" t="s">
        <v>292</v>
      </c>
      <c r="C201" s="25" t="s">
        <v>293</v>
      </c>
      <c r="D201" s="27" t="s">
        <v>30</v>
      </c>
      <c r="E201" s="23" t="s">
        <v>59</v>
      </c>
      <c r="G201" s="3"/>
    </row>
    <row r="202" spans="1:7" x14ac:dyDescent="0.2">
      <c r="A202" s="77" t="s">
        <v>294</v>
      </c>
      <c r="B202" s="105" t="s">
        <v>295</v>
      </c>
      <c r="C202" s="62" t="s">
        <v>296</v>
      </c>
      <c r="D202" s="27" t="s">
        <v>30</v>
      </c>
      <c r="F202" s="79"/>
      <c r="G202" s="3"/>
    </row>
    <row r="203" spans="1:7" x14ac:dyDescent="0.2">
      <c r="A203" s="63" t="s">
        <v>297</v>
      </c>
      <c r="B203" s="82" t="s">
        <v>298</v>
      </c>
      <c r="C203" s="83" t="s">
        <v>299</v>
      </c>
      <c r="D203" s="27" t="s">
        <v>30</v>
      </c>
      <c r="F203" s="79"/>
      <c r="G203" s="3"/>
    </row>
    <row r="204" spans="1:7" x14ac:dyDescent="0.2">
      <c r="A204" s="77" t="s">
        <v>300</v>
      </c>
      <c r="B204" s="82" t="s">
        <v>298</v>
      </c>
      <c r="C204" s="3" t="s">
        <v>301</v>
      </c>
      <c r="D204" s="27" t="s">
        <v>30</v>
      </c>
      <c r="F204" s="79"/>
      <c r="G204" s="3"/>
    </row>
    <row r="205" spans="1:7" ht="25.5" x14ac:dyDescent="0.2">
      <c r="A205" s="91" t="s">
        <v>300</v>
      </c>
      <c r="B205" s="92" t="s">
        <v>302</v>
      </c>
      <c r="C205" s="106" t="s">
        <v>303</v>
      </c>
      <c r="F205" s="79"/>
      <c r="G205" s="3"/>
    </row>
    <row r="206" spans="1:7" s="50" customFormat="1" x14ac:dyDescent="0.2">
      <c r="A206" s="29" t="s">
        <v>304</v>
      </c>
      <c r="B206" s="29"/>
      <c r="C206" s="30"/>
      <c r="D206" s="31"/>
      <c r="E206" s="32"/>
      <c r="F206" s="31"/>
    </row>
    <row r="207" spans="1:7" s="50" customFormat="1" x14ac:dyDescent="0.2">
      <c r="A207" s="34" t="s">
        <v>305</v>
      </c>
      <c r="B207" s="34"/>
      <c r="C207" s="35"/>
      <c r="D207" s="36"/>
      <c r="E207" s="37"/>
      <c r="F207" s="36"/>
    </row>
    <row r="208" spans="1:7" s="22" customFormat="1" ht="25.5" x14ac:dyDescent="0.25">
      <c r="A208" s="26" t="s">
        <v>7</v>
      </c>
      <c r="B208" s="26" t="s">
        <v>8</v>
      </c>
      <c r="C208" s="26" t="s">
        <v>80</v>
      </c>
      <c r="D208" s="20" t="s">
        <v>10</v>
      </c>
      <c r="E208" s="20"/>
      <c r="F208" s="20" t="s">
        <v>12</v>
      </c>
    </row>
    <row r="209" spans="1:7" x14ac:dyDescent="0.2">
      <c r="A209" s="63" t="s">
        <v>306</v>
      </c>
      <c r="B209" s="82" t="s">
        <v>307</v>
      </c>
      <c r="C209" s="83" t="s">
        <v>308</v>
      </c>
      <c r="D209" s="79" t="s">
        <v>16</v>
      </c>
      <c r="E209" s="77"/>
      <c r="F209" s="79"/>
      <c r="G209" s="3"/>
    </row>
    <row r="210" spans="1:7" s="50" customFormat="1" x14ac:dyDescent="0.2">
      <c r="A210" s="34" t="s">
        <v>309</v>
      </c>
      <c r="B210" s="34"/>
      <c r="C210" s="35"/>
      <c r="D210" s="36"/>
      <c r="E210" s="37"/>
      <c r="F210" s="36"/>
    </row>
    <row r="211" spans="1:7" s="22" customFormat="1" ht="25.5" x14ac:dyDescent="0.25">
      <c r="A211" s="26" t="s">
        <v>7</v>
      </c>
      <c r="B211" s="26" t="s">
        <v>8</v>
      </c>
      <c r="C211" s="26" t="s">
        <v>80</v>
      </c>
      <c r="D211" s="20" t="s">
        <v>10</v>
      </c>
      <c r="E211" s="20"/>
      <c r="F211" s="20" t="s">
        <v>12</v>
      </c>
    </row>
    <row r="212" spans="1:7" s="22" customFormat="1" ht="25.5" x14ac:dyDescent="0.25">
      <c r="A212" s="63" t="s">
        <v>310</v>
      </c>
      <c r="B212" s="82" t="s">
        <v>311</v>
      </c>
      <c r="C212" s="83" t="s">
        <v>312</v>
      </c>
      <c r="D212" s="20" t="s">
        <v>16</v>
      </c>
      <c r="E212" s="20"/>
      <c r="F212" s="20"/>
    </row>
    <row r="213" spans="1:7" ht="25.5" x14ac:dyDescent="0.2">
      <c r="A213" s="63" t="s">
        <v>310</v>
      </c>
      <c r="B213" s="82" t="s">
        <v>311</v>
      </c>
      <c r="C213" s="83" t="s">
        <v>313</v>
      </c>
      <c r="D213" s="79" t="s">
        <v>16</v>
      </c>
      <c r="E213" s="77"/>
      <c r="F213" s="79"/>
      <c r="G213" s="3"/>
    </row>
    <row r="214" spans="1:7" s="50" customFormat="1" x14ac:dyDescent="0.2">
      <c r="A214" s="29" t="s">
        <v>314</v>
      </c>
      <c r="B214" s="29"/>
      <c r="C214" s="30"/>
      <c r="D214" s="29"/>
      <c r="E214" s="30"/>
      <c r="F214" s="31"/>
    </row>
    <row r="215" spans="1:7" s="50" customFormat="1" x14ac:dyDescent="0.2">
      <c r="A215" s="34" t="s">
        <v>315</v>
      </c>
      <c r="B215" s="34"/>
      <c r="C215" s="35"/>
      <c r="D215" s="34"/>
      <c r="E215" s="35"/>
      <c r="F215" s="36"/>
    </row>
    <row r="216" spans="1:7" s="22" customFormat="1" ht="25.5" x14ac:dyDescent="0.25">
      <c r="A216" s="26" t="s">
        <v>7</v>
      </c>
      <c r="B216" s="26" t="s">
        <v>8</v>
      </c>
      <c r="C216" s="26" t="s">
        <v>80</v>
      </c>
      <c r="D216" s="20" t="s">
        <v>10</v>
      </c>
      <c r="E216" s="20"/>
      <c r="F216" s="20" t="s">
        <v>12</v>
      </c>
    </row>
    <row r="217" spans="1:7" x14ac:dyDescent="0.2">
      <c r="A217" s="63" t="s">
        <v>316</v>
      </c>
      <c r="B217" s="82" t="s">
        <v>317</v>
      </c>
      <c r="C217" s="83" t="s">
        <v>318</v>
      </c>
      <c r="D217" s="27" t="s">
        <v>16</v>
      </c>
      <c r="F217" s="79"/>
      <c r="G217" s="3"/>
    </row>
    <row r="218" spans="1:7" s="50" customFormat="1" x14ac:dyDescent="0.2">
      <c r="A218" s="29" t="s">
        <v>319</v>
      </c>
      <c r="B218" s="29"/>
      <c r="C218" s="30"/>
      <c r="D218" s="29"/>
      <c r="E218" s="30"/>
      <c r="F218" s="31"/>
    </row>
    <row r="219" spans="1:7" s="50" customFormat="1" x14ac:dyDescent="0.2">
      <c r="A219" s="34" t="s">
        <v>320</v>
      </c>
      <c r="B219" s="34"/>
      <c r="C219" s="35"/>
      <c r="D219" s="34"/>
      <c r="E219" s="35"/>
      <c r="F219" s="36"/>
    </row>
    <row r="220" spans="1:7" s="22" customFormat="1" ht="25.5" x14ac:dyDescent="0.25">
      <c r="A220" s="26" t="s">
        <v>7</v>
      </c>
      <c r="B220" s="26" t="s">
        <v>8</v>
      </c>
      <c r="C220" s="26" t="s">
        <v>80</v>
      </c>
      <c r="D220" s="20" t="s">
        <v>10</v>
      </c>
      <c r="E220" s="20"/>
      <c r="F220" s="20" t="s">
        <v>12</v>
      </c>
    </row>
    <row r="221" spans="1:7" x14ac:dyDescent="0.2">
      <c r="A221" s="63" t="s">
        <v>321</v>
      </c>
      <c r="B221" s="82" t="s">
        <v>322</v>
      </c>
      <c r="C221" s="83" t="s">
        <v>323</v>
      </c>
      <c r="D221" s="27" t="s">
        <v>16</v>
      </c>
      <c r="F221" s="79"/>
      <c r="G221" s="3"/>
    </row>
    <row r="222" spans="1:7" x14ac:dyDescent="0.2">
      <c r="A222" s="63" t="s">
        <v>321</v>
      </c>
      <c r="B222" s="82" t="s">
        <v>322</v>
      </c>
      <c r="C222" s="23" t="s">
        <v>324</v>
      </c>
      <c r="D222" s="27" t="s">
        <v>16</v>
      </c>
      <c r="F222" s="79"/>
      <c r="G222" s="3"/>
    </row>
    <row r="223" spans="1:7" s="50" customFormat="1" x14ac:dyDescent="0.2">
      <c r="A223" s="51" t="s">
        <v>325</v>
      </c>
      <c r="B223" s="51"/>
      <c r="C223" s="52"/>
      <c r="D223" s="51"/>
      <c r="E223" s="52"/>
      <c r="F223" s="53"/>
    </row>
    <row r="224" spans="1:7" s="50" customFormat="1" x14ac:dyDescent="0.2">
      <c r="A224" s="29" t="s">
        <v>326</v>
      </c>
      <c r="B224" s="29"/>
      <c r="C224" s="30"/>
      <c r="D224" s="29"/>
      <c r="E224" s="30"/>
      <c r="F224" s="31"/>
    </row>
    <row r="225" spans="1:7" s="50" customFormat="1" x14ac:dyDescent="0.2">
      <c r="A225" s="34" t="s">
        <v>327</v>
      </c>
      <c r="B225" s="34"/>
      <c r="C225" s="35"/>
      <c r="D225" s="34"/>
      <c r="E225" s="35"/>
      <c r="F225" s="36"/>
    </row>
    <row r="226" spans="1:7" s="22" customFormat="1" ht="25.5" x14ac:dyDescent="0.25">
      <c r="A226" s="26" t="s">
        <v>7</v>
      </c>
      <c r="B226" s="26" t="s">
        <v>8</v>
      </c>
      <c r="C226" s="26" t="s">
        <v>80</v>
      </c>
      <c r="D226" s="20" t="s">
        <v>10</v>
      </c>
      <c r="E226" s="20"/>
      <c r="F226" s="20" t="s">
        <v>12</v>
      </c>
    </row>
    <row r="227" spans="1:7" x14ac:dyDescent="0.2">
      <c r="A227" s="63" t="s">
        <v>328</v>
      </c>
      <c r="B227" s="82" t="s">
        <v>329</v>
      </c>
      <c r="C227" s="83" t="s">
        <v>330</v>
      </c>
      <c r="D227" s="79" t="s">
        <v>16</v>
      </c>
      <c r="E227" s="77"/>
      <c r="F227" s="79"/>
      <c r="G227" s="3"/>
    </row>
    <row r="228" spans="1:7" x14ac:dyDescent="0.2">
      <c r="A228" s="63" t="s">
        <v>331</v>
      </c>
      <c r="B228" s="82" t="s">
        <v>332</v>
      </c>
      <c r="C228" s="83" t="s">
        <v>333</v>
      </c>
      <c r="D228" s="79" t="s">
        <v>30</v>
      </c>
      <c r="E228" s="77"/>
      <c r="F228" s="79"/>
      <c r="G228" s="3"/>
    </row>
    <row r="229" spans="1:7" ht="25.5" x14ac:dyDescent="0.2">
      <c r="A229" s="63" t="s">
        <v>334</v>
      </c>
      <c r="B229" s="82" t="s">
        <v>335</v>
      </c>
      <c r="C229" s="83" t="s">
        <v>336</v>
      </c>
      <c r="D229" s="79" t="s">
        <v>16</v>
      </c>
      <c r="E229" s="77"/>
      <c r="F229" s="79"/>
      <c r="G229" s="3"/>
    </row>
    <row r="230" spans="1:7" s="50" customFormat="1" x14ac:dyDescent="0.2">
      <c r="A230" s="29" t="s">
        <v>337</v>
      </c>
      <c r="B230" s="29"/>
      <c r="C230" s="30"/>
      <c r="D230" s="29"/>
      <c r="E230" s="30"/>
      <c r="F230" s="31"/>
    </row>
    <row r="231" spans="1:7" s="50" customFormat="1" x14ac:dyDescent="0.2">
      <c r="A231" s="34" t="s">
        <v>338</v>
      </c>
      <c r="B231" s="34"/>
      <c r="C231" s="35"/>
      <c r="D231" s="34"/>
      <c r="E231" s="35"/>
      <c r="F231" s="36"/>
    </row>
    <row r="232" spans="1:7" s="22" customFormat="1" ht="25.5" x14ac:dyDescent="0.25">
      <c r="A232" s="26" t="s">
        <v>7</v>
      </c>
      <c r="B232" s="26" t="s">
        <v>8</v>
      </c>
      <c r="C232" s="26" t="s">
        <v>80</v>
      </c>
      <c r="D232" s="20" t="s">
        <v>10</v>
      </c>
      <c r="E232" s="20"/>
      <c r="F232" s="20" t="s">
        <v>12</v>
      </c>
    </row>
    <row r="233" spans="1:7" ht="25.5" x14ac:dyDescent="0.2">
      <c r="A233" s="63" t="s">
        <v>339</v>
      </c>
      <c r="B233" s="82" t="s">
        <v>340</v>
      </c>
      <c r="C233" s="83" t="s">
        <v>341</v>
      </c>
      <c r="D233" s="79" t="s">
        <v>30</v>
      </c>
      <c r="E233" s="77"/>
      <c r="F233" s="79"/>
      <c r="G233" s="3"/>
    </row>
    <row r="234" spans="1:7" s="50" customFormat="1" x14ac:dyDescent="0.2">
      <c r="A234" s="29" t="s">
        <v>342</v>
      </c>
      <c r="B234" s="29"/>
      <c r="C234" s="30"/>
      <c r="D234" s="29"/>
      <c r="E234" s="30"/>
      <c r="F234" s="31"/>
    </row>
    <row r="235" spans="1:7" s="50" customFormat="1" x14ac:dyDescent="0.2">
      <c r="A235" s="34" t="s">
        <v>343</v>
      </c>
      <c r="B235" s="34"/>
      <c r="C235" s="35"/>
      <c r="D235" s="34"/>
      <c r="E235" s="35"/>
      <c r="F235" s="36"/>
    </row>
    <row r="236" spans="1:7" s="22" customFormat="1" ht="25.5" x14ac:dyDescent="0.25">
      <c r="A236" s="26" t="s">
        <v>7</v>
      </c>
      <c r="B236" s="26" t="s">
        <v>8</v>
      </c>
      <c r="C236" s="26" t="s">
        <v>80</v>
      </c>
      <c r="D236" s="20" t="s">
        <v>10</v>
      </c>
      <c r="E236" s="20"/>
      <c r="F236" s="20" t="s">
        <v>12</v>
      </c>
    </row>
    <row r="237" spans="1:7" x14ac:dyDescent="0.2">
      <c r="A237" s="77" t="s">
        <v>344</v>
      </c>
      <c r="B237" s="78" t="s">
        <v>345</v>
      </c>
      <c r="C237" s="62" t="s">
        <v>164</v>
      </c>
      <c r="D237" s="27" t="s">
        <v>16</v>
      </c>
      <c r="G237" s="3"/>
    </row>
    <row r="238" spans="1:7" s="50" customFormat="1" x14ac:dyDescent="0.2">
      <c r="A238" s="51" t="s">
        <v>346</v>
      </c>
      <c r="B238" s="51"/>
      <c r="C238" s="52"/>
      <c r="D238" s="51"/>
      <c r="E238" s="52"/>
      <c r="F238" s="53"/>
    </row>
    <row r="239" spans="1:7" s="50" customFormat="1" x14ac:dyDescent="0.2">
      <c r="A239" s="29" t="s">
        <v>347</v>
      </c>
      <c r="B239" s="29"/>
      <c r="C239" s="30"/>
      <c r="D239" s="29"/>
      <c r="E239" s="30"/>
      <c r="F239" s="31"/>
    </row>
    <row r="240" spans="1:7" s="50" customFormat="1" x14ac:dyDescent="0.2">
      <c r="A240" s="34" t="s">
        <v>348</v>
      </c>
      <c r="B240" s="34"/>
      <c r="C240" s="35"/>
      <c r="D240" s="34"/>
      <c r="E240" s="35"/>
      <c r="F240" s="36"/>
    </row>
    <row r="241" spans="1:7" s="22" customFormat="1" ht="25.5" x14ac:dyDescent="0.25">
      <c r="A241" s="26" t="s">
        <v>7</v>
      </c>
      <c r="B241" s="26" t="s">
        <v>8</v>
      </c>
      <c r="C241" s="26" t="s">
        <v>80</v>
      </c>
      <c r="D241" s="20" t="s">
        <v>10</v>
      </c>
      <c r="E241" s="20"/>
      <c r="F241" s="20" t="s">
        <v>12</v>
      </c>
    </row>
    <row r="242" spans="1:7" x14ac:dyDescent="0.2">
      <c r="A242" s="107" t="s">
        <v>349</v>
      </c>
      <c r="B242" s="108" t="s">
        <v>350</v>
      </c>
      <c r="C242" s="109" t="s">
        <v>351</v>
      </c>
      <c r="D242" s="27" t="s">
        <v>244</v>
      </c>
      <c r="F242" s="72"/>
      <c r="G242" s="3"/>
    </row>
    <row r="243" spans="1:7" x14ac:dyDescent="0.2">
      <c r="A243" s="107" t="s">
        <v>349</v>
      </c>
      <c r="B243" s="108" t="s">
        <v>350</v>
      </c>
      <c r="C243" s="109" t="s">
        <v>352</v>
      </c>
      <c r="D243" s="27" t="s">
        <v>244</v>
      </c>
      <c r="F243" s="72"/>
      <c r="G243" s="3"/>
    </row>
    <row r="244" spans="1:7" x14ac:dyDescent="0.2">
      <c r="A244" s="107" t="s">
        <v>353</v>
      </c>
      <c r="B244" s="108" t="s">
        <v>354</v>
      </c>
      <c r="C244" s="109" t="s">
        <v>355</v>
      </c>
      <c r="D244" s="27" t="s">
        <v>244</v>
      </c>
      <c r="F244" s="72"/>
      <c r="G244" s="3"/>
    </row>
    <row r="245" spans="1:7" x14ac:dyDescent="0.2">
      <c r="A245" s="94" t="s">
        <v>356</v>
      </c>
      <c r="B245" s="95" t="s">
        <v>357</v>
      </c>
      <c r="C245" s="93" t="s">
        <v>358</v>
      </c>
      <c r="D245" s="38"/>
      <c r="E245" s="49"/>
      <c r="F245" s="72"/>
      <c r="G245" s="3"/>
    </row>
    <row r="246" spans="1:7" s="50" customFormat="1" x14ac:dyDescent="0.2">
      <c r="A246" s="34" t="s">
        <v>359</v>
      </c>
      <c r="B246" s="34"/>
      <c r="C246" s="35"/>
      <c r="D246" s="34"/>
      <c r="E246" s="35"/>
      <c r="F246" s="36"/>
    </row>
    <row r="247" spans="1:7" s="22" customFormat="1" ht="25.5" x14ac:dyDescent="0.25">
      <c r="A247" s="26" t="s">
        <v>7</v>
      </c>
      <c r="B247" s="26" t="s">
        <v>8</v>
      </c>
      <c r="C247" s="26" t="s">
        <v>80</v>
      </c>
      <c r="D247" s="20" t="s">
        <v>10</v>
      </c>
      <c r="E247" s="20"/>
      <c r="F247" s="20" t="s">
        <v>12</v>
      </c>
    </row>
    <row r="248" spans="1:7" x14ac:dyDescent="0.2">
      <c r="A248" s="63" t="s">
        <v>360</v>
      </c>
      <c r="B248" s="82" t="s">
        <v>361</v>
      </c>
      <c r="C248" s="83" t="s">
        <v>362</v>
      </c>
      <c r="D248" s="79" t="s">
        <v>38</v>
      </c>
      <c r="E248" s="77" t="s">
        <v>59</v>
      </c>
      <c r="F248" s="79"/>
      <c r="G248" s="3"/>
    </row>
    <row r="249" spans="1:7" x14ac:dyDescent="0.2">
      <c r="A249" s="110" t="s">
        <v>363</v>
      </c>
      <c r="B249" s="64" t="s">
        <v>364</v>
      </c>
      <c r="C249" s="65" t="s">
        <v>365</v>
      </c>
      <c r="D249" s="111" t="s">
        <v>38</v>
      </c>
      <c r="E249" s="107"/>
      <c r="F249" s="111"/>
      <c r="G249" s="3"/>
    </row>
    <row r="250" spans="1:7" s="50" customFormat="1" x14ac:dyDescent="0.2">
      <c r="A250" s="34" t="s">
        <v>366</v>
      </c>
      <c r="B250" s="34"/>
      <c r="C250" s="35"/>
      <c r="D250" s="34"/>
      <c r="E250" s="35"/>
      <c r="F250" s="36"/>
    </row>
    <row r="251" spans="1:7" s="22" customFormat="1" ht="25.5" x14ac:dyDescent="0.25">
      <c r="A251" s="26" t="s">
        <v>7</v>
      </c>
      <c r="B251" s="26" t="s">
        <v>8</v>
      </c>
      <c r="C251" s="26" t="s">
        <v>80</v>
      </c>
      <c r="D251" s="20" t="s">
        <v>10</v>
      </c>
      <c r="E251" s="20"/>
      <c r="F251" s="20" t="s">
        <v>12</v>
      </c>
    </row>
    <row r="252" spans="1:7" s="22" customFormat="1" x14ac:dyDescent="0.2">
      <c r="A252" s="94" t="s">
        <v>367</v>
      </c>
      <c r="B252" s="95" t="s">
        <v>368</v>
      </c>
      <c r="C252" s="93" t="s">
        <v>369</v>
      </c>
      <c r="D252" s="20"/>
      <c r="E252" s="20"/>
      <c r="F252" s="20"/>
    </row>
    <row r="253" spans="1:7" x14ac:dyDescent="0.2">
      <c r="A253" s="48" t="s">
        <v>370</v>
      </c>
      <c r="B253" s="105" t="s">
        <v>371</v>
      </c>
      <c r="C253" s="102" t="s">
        <v>372</v>
      </c>
      <c r="D253" s="27" t="s">
        <v>244</v>
      </c>
      <c r="F253" s="38"/>
      <c r="G253" s="3"/>
    </row>
    <row r="254" spans="1:7" x14ac:dyDescent="0.2">
      <c r="A254" s="58" t="s">
        <v>373</v>
      </c>
      <c r="B254" s="112" t="s">
        <v>374</v>
      </c>
      <c r="C254" s="113" t="s">
        <v>375</v>
      </c>
      <c r="D254" s="27" t="s">
        <v>244</v>
      </c>
      <c r="F254" s="27">
        <v>648</v>
      </c>
      <c r="G254" s="3"/>
    </row>
    <row r="255" spans="1:7" s="50" customFormat="1" x14ac:dyDescent="0.2">
      <c r="A255" s="114" t="s">
        <v>376</v>
      </c>
      <c r="B255" s="114"/>
      <c r="C255" s="114"/>
      <c r="D255" s="114"/>
      <c r="E255" s="115"/>
      <c r="F255" s="114"/>
    </row>
    <row r="256" spans="1:7" s="50" customFormat="1" x14ac:dyDescent="0.2">
      <c r="A256" s="116" t="s">
        <v>377</v>
      </c>
      <c r="B256" s="116"/>
      <c r="C256" s="116"/>
      <c r="D256" s="116"/>
      <c r="E256" s="116"/>
      <c r="F256" s="116"/>
    </row>
    <row r="257" spans="1:7" s="50" customFormat="1" x14ac:dyDescent="0.2">
      <c r="A257" s="51" t="s">
        <v>378</v>
      </c>
      <c r="B257" s="51"/>
      <c r="C257" s="52"/>
      <c r="D257" s="51"/>
      <c r="E257" s="52"/>
      <c r="F257" s="53"/>
    </row>
    <row r="258" spans="1:7" s="50" customFormat="1" x14ac:dyDescent="0.2">
      <c r="A258" s="29" t="s">
        <v>379</v>
      </c>
      <c r="B258" s="29"/>
      <c r="C258" s="30"/>
      <c r="D258" s="29"/>
      <c r="E258" s="30"/>
      <c r="F258" s="31"/>
    </row>
    <row r="259" spans="1:7" s="50" customFormat="1" x14ac:dyDescent="0.2">
      <c r="A259" s="34" t="s">
        <v>380</v>
      </c>
      <c r="B259" s="34"/>
      <c r="C259" s="35"/>
      <c r="D259" s="34"/>
      <c r="E259" s="35"/>
      <c r="F259" s="36"/>
    </row>
    <row r="260" spans="1:7" s="22" customFormat="1" ht="25.5" x14ac:dyDescent="0.25">
      <c r="A260" s="26" t="s">
        <v>7</v>
      </c>
      <c r="B260" s="26" t="s">
        <v>8</v>
      </c>
      <c r="C260" s="26" t="s">
        <v>80</v>
      </c>
      <c r="D260" s="20" t="s">
        <v>10</v>
      </c>
      <c r="E260" s="20"/>
      <c r="F260" s="20" t="s">
        <v>12</v>
      </c>
    </row>
    <row r="261" spans="1:7" x14ac:dyDescent="0.2">
      <c r="A261" s="77" t="s">
        <v>381</v>
      </c>
      <c r="B261" s="78" t="s">
        <v>382</v>
      </c>
      <c r="C261" s="62" t="s">
        <v>383</v>
      </c>
      <c r="D261" s="79" t="s">
        <v>30</v>
      </c>
      <c r="E261" s="77"/>
      <c r="F261" s="79"/>
      <c r="G261" s="3"/>
    </row>
    <row r="262" spans="1:7" x14ac:dyDescent="0.2">
      <c r="A262" s="117" t="s">
        <v>384</v>
      </c>
      <c r="B262" s="118" t="s">
        <v>385</v>
      </c>
      <c r="C262" s="67" t="s">
        <v>386</v>
      </c>
      <c r="D262" s="119" t="s">
        <v>30</v>
      </c>
      <c r="E262" s="117"/>
      <c r="F262" s="119"/>
      <c r="G262" s="3"/>
    </row>
    <row r="263" spans="1:7" x14ac:dyDescent="0.2">
      <c r="A263" s="117" t="s">
        <v>384</v>
      </c>
      <c r="B263" s="118" t="s">
        <v>385</v>
      </c>
      <c r="C263" s="67" t="s">
        <v>101</v>
      </c>
      <c r="D263" s="119" t="s">
        <v>30</v>
      </c>
      <c r="E263" s="117"/>
      <c r="F263" s="119"/>
      <c r="G263" s="3"/>
    </row>
    <row r="264" spans="1:7" s="50" customFormat="1" x14ac:dyDescent="0.2">
      <c r="A264" s="34" t="s">
        <v>387</v>
      </c>
      <c r="B264" s="34"/>
      <c r="C264" s="35"/>
      <c r="D264" s="34"/>
      <c r="E264" s="35"/>
      <c r="F264" s="36"/>
    </row>
    <row r="265" spans="1:7" s="22" customFormat="1" ht="25.5" x14ac:dyDescent="0.25">
      <c r="A265" s="26" t="s">
        <v>7</v>
      </c>
      <c r="B265" s="26" t="s">
        <v>8</v>
      </c>
      <c r="C265" s="26" t="s">
        <v>80</v>
      </c>
      <c r="D265" s="20" t="s">
        <v>10</v>
      </c>
      <c r="E265" s="20"/>
      <c r="F265" s="20" t="s">
        <v>12</v>
      </c>
    </row>
    <row r="266" spans="1:7" x14ac:dyDescent="0.2">
      <c r="A266" s="77" t="s">
        <v>388</v>
      </c>
      <c r="B266" s="78" t="s">
        <v>389</v>
      </c>
      <c r="C266" s="62" t="s">
        <v>390</v>
      </c>
      <c r="D266" s="79" t="s">
        <v>30</v>
      </c>
      <c r="E266" s="77"/>
      <c r="F266" s="79"/>
      <c r="G266" s="3"/>
    </row>
    <row r="267" spans="1:7" x14ac:dyDescent="0.2">
      <c r="A267" s="63" t="s">
        <v>388</v>
      </c>
      <c r="B267" s="82" t="s">
        <v>389</v>
      </c>
      <c r="C267" s="83" t="s">
        <v>391</v>
      </c>
      <c r="D267" s="79" t="s">
        <v>30</v>
      </c>
      <c r="E267" s="77"/>
      <c r="F267" s="79"/>
      <c r="G267" s="3"/>
    </row>
    <row r="268" spans="1:7" x14ac:dyDescent="0.2">
      <c r="A268" s="63" t="s">
        <v>388</v>
      </c>
      <c r="B268" s="82" t="s">
        <v>392</v>
      </c>
      <c r="C268" s="83" t="s">
        <v>393</v>
      </c>
      <c r="D268" s="79" t="s">
        <v>30</v>
      </c>
      <c r="E268" s="77"/>
      <c r="F268" s="79"/>
      <c r="G268" s="3"/>
    </row>
    <row r="269" spans="1:7" ht="25.5" x14ac:dyDescent="0.2">
      <c r="A269" s="107" t="s">
        <v>394</v>
      </c>
      <c r="B269" s="108" t="s">
        <v>395</v>
      </c>
      <c r="C269" s="109" t="s">
        <v>396</v>
      </c>
      <c r="D269" s="79" t="s">
        <v>38</v>
      </c>
      <c r="E269" s="77"/>
      <c r="F269" s="111"/>
      <c r="G269" s="3"/>
    </row>
    <row r="270" spans="1:7" ht="25.5" x14ac:dyDescent="0.2">
      <c r="A270" s="77" t="s">
        <v>394</v>
      </c>
      <c r="B270" s="78" t="s">
        <v>395</v>
      </c>
      <c r="C270" s="62" t="s">
        <v>397</v>
      </c>
      <c r="D270" s="79" t="s">
        <v>38</v>
      </c>
      <c r="E270" s="77"/>
      <c r="F270" s="79"/>
      <c r="G270" s="3"/>
    </row>
    <row r="271" spans="1:7" ht="25.5" x14ac:dyDescent="0.2">
      <c r="A271" s="110" t="s">
        <v>394</v>
      </c>
      <c r="B271" s="108" t="s">
        <v>395</v>
      </c>
      <c r="C271" s="65" t="s">
        <v>398</v>
      </c>
      <c r="D271" s="79" t="s">
        <v>38</v>
      </c>
      <c r="E271" s="77"/>
      <c r="F271" s="111"/>
      <c r="G271" s="3"/>
    </row>
    <row r="272" spans="1:7" x14ac:dyDescent="0.2">
      <c r="A272" s="120" t="s">
        <v>399</v>
      </c>
      <c r="B272" s="121" t="s">
        <v>400</v>
      </c>
      <c r="C272" s="85" t="s">
        <v>401</v>
      </c>
      <c r="D272" s="79" t="s">
        <v>244</v>
      </c>
      <c r="E272" s="77"/>
      <c r="F272" s="79"/>
      <c r="G272" s="3"/>
    </row>
    <row r="273" spans="1:7" x14ac:dyDescent="0.2">
      <c r="A273" s="120" t="s">
        <v>399</v>
      </c>
      <c r="B273" s="121" t="s">
        <v>400</v>
      </c>
      <c r="C273" s="85" t="s">
        <v>402</v>
      </c>
      <c r="D273" s="79" t="s">
        <v>244</v>
      </c>
      <c r="E273" s="77"/>
      <c r="F273" s="79"/>
      <c r="G273" s="3"/>
    </row>
    <row r="274" spans="1:7" x14ac:dyDescent="0.2">
      <c r="A274" s="122" t="s">
        <v>403</v>
      </c>
      <c r="B274" s="85" t="s">
        <v>404</v>
      </c>
      <c r="C274" s="85" t="s">
        <v>405</v>
      </c>
      <c r="D274" s="79" t="s">
        <v>276</v>
      </c>
      <c r="E274" s="77"/>
      <c r="F274" s="79"/>
      <c r="G274" s="3"/>
    </row>
    <row r="275" spans="1:7" x14ac:dyDescent="0.2">
      <c r="A275" s="122" t="s">
        <v>403</v>
      </c>
      <c r="B275" s="85" t="s">
        <v>404</v>
      </c>
      <c r="C275" s="85" t="s">
        <v>406</v>
      </c>
      <c r="D275" s="79" t="s">
        <v>276</v>
      </c>
      <c r="E275" s="77"/>
      <c r="F275" s="79"/>
      <c r="G275" s="3"/>
    </row>
    <row r="276" spans="1:7" x14ac:dyDescent="0.2">
      <c r="A276" s="122" t="s">
        <v>403</v>
      </c>
      <c r="B276" s="85" t="s">
        <v>404</v>
      </c>
      <c r="C276" s="85" t="s">
        <v>407</v>
      </c>
      <c r="D276" s="79" t="s">
        <v>276</v>
      </c>
      <c r="E276" s="77"/>
      <c r="F276" s="79"/>
      <c r="G276" s="3"/>
    </row>
    <row r="277" spans="1:7" x14ac:dyDescent="0.2">
      <c r="A277" s="122" t="s">
        <v>403</v>
      </c>
      <c r="B277" s="85" t="s">
        <v>404</v>
      </c>
      <c r="C277" s="85" t="s">
        <v>408</v>
      </c>
      <c r="D277" s="79" t="s">
        <v>276</v>
      </c>
      <c r="E277" s="77"/>
      <c r="F277" s="79"/>
      <c r="G277" s="3"/>
    </row>
    <row r="278" spans="1:7" x14ac:dyDescent="0.2">
      <c r="A278" s="122" t="s">
        <v>403</v>
      </c>
      <c r="B278" s="85" t="s">
        <v>404</v>
      </c>
      <c r="C278" s="85" t="s">
        <v>409</v>
      </c>
      <c r="D278" s="79" t="s">
        <v>276</v>
      </c>
      <c r="E278" s="77"/>
      <c r="F278" s="79"/>
      <c r="G278" s="3"/>
    </row>
    <row r="279" spans="1:7" x14ac:dyDescent="0.2">
      <c r="A279" s="122" t="s">
        <v>403</v>
      </c>
      <c r="B279" s="85" t="s">
        <v>404</v>
      </c>
      <c r="C279" s="85" t="s">
        <v>410</v>
      </c>
      <c r="D279" s="79" t="s">
        <v>276</v>
      </c>
      <c r="E279" s="77"/>
      <c r="F279" s="79"/>
      <c r="G279" s="3"/>
    </row>
    <row r="280" spans="1:7" x14ac:dyDescent="0.2">
      <c r="A280" s="122" t="s">
        <v>411</v>
      </c>
      <c r="B280" s="85" t="s">
        <v>412</v>
      </c>
      <c r="C280" s="123" t="s">
        <v>413</v>
      </c>
      <c r="D280" s="79" t="s">
        <v>276</v>
      </c>
      <c r="E280" s="77"/>
      <c r="F280" s="79"/>
      <c r="G280" s="3"/>
    </row>
    <row r="281" spans="1:7" x14ac:dyDescent="0.2">
      <c r="A281" s="122" t="s">
        <v>411</v>
      </c>
      <c r="B281" s="85" t="s">
        <v>412</v>
      </c>
      <c r="C281" s="123" t="s">
        <v>414</v>
      </c>
      <c r="D281" s="79" t="s">
        <v>276</v>
      </c>
      <c r="E281" s="77"/>
      <c r="F281" s="79"/>
      <c r="G281" s="3"/>
    </row>
    <row r="282" spans="1:7" s="124" customFormat="1" x14ac:dyDescent="0.2">
      <c r="A282" s="34" t="s">
        <v>415</v>
      </c>
      <c r="B282" s="34"/>
      <c r="C282" s="35"/>
      <c r="D282" s="34"/>
      <c r="E282" s="35"/>
      <c r="F282" s="36"/>
    </row>
    <row r="283" spans="1:7" s="22" customFormat="1" ht="25.5" x14ac:dyDescent="0.25">
      <c r="A283" s="26" t="s">
        <v>7</v>
      </c>
      <c r="B283" s="26" t="s">
        <v>8</v>
      </c>
      <c r="C283" s="26" t="s">
        <v>80</v>
      </c>
      <c r="D283" s="20" t="s">
        <v>10</v>
      </c>
      <c r="E283" s="20"/>
      <c r="F283" s="20" t="s">
        <v>12</v>
      </c>
    </row>
    <row r="284" spans="1:7" x14ac:dyDescent="0.2">
      <c r="A284" s="77" t="s">
        <v>416</v>
      </c>
      <c r="B284" s="78" t="s">
        <v>417</v>
      </c>
      <c r="C284" s="62" t="s">
        <v>418</v>
      </c>
      <c r="D284" s="79" t="s">
        <v>244</v>
      </c>
      <c r="E284" s="77"/>
      <c r="F284" s="79"/>
      <c r="G284" s="3"/>
    </row>
    <row r="285" spans="1:7" ht="25.5" x14ac:dyDescent="0.2">
      <c r="A285" s="77" t="s">
        <v>416</v>
      </c>
      <c r="B285" s="78" t="s">
        <v>419</v>
      </c>
      <c r="C285" s="62" t="s">
        <v>420</v>
      </c>
      <c r="D285" s="79" t="s">
        <v>244</v>
      </c>
      <c r="E285" s="77"/>
      <c r="F285" s="79"/>
      <c r="G285" s="3"/>
    </row>
    <row r="286" spans="1:7" x14ac:dyDescent="0.2">
      <c r="A286" s="117" t="s">
        <v>416</v>
      </c>
      <c r="B286" s="118" t="s">
        <v>417</v>
      </c>
      <c r="C286" s="67" t="s">
        <v>323</v>
      </c>
      <c r="D286" s="79" t="s">
        <v>244</v>
      </c>
      <c r="E286" s="78"/>
      <c r="F286" s="79"/>
      <c r="G286" s="3"/>
    </row>
    <row r="287" spans="1:7" x14ac:dyDescent="0.2">
      <c r="A287" s="110" t="s">
        <v>421</v>
      </c>
      <c r="B287" s="64" t="s">
        <v>422</v>
      </c>
      <c r="C287" s="65" t="s">
        <v>423</v>
      </c>
      <c r="D287" s="84" t="s">
        <v>30</v>
      </c>
      <c r="E287" s="48"/>
      <c r="F287" s="111"/>
      <c r="G287" s="3"/>
    </row>
    <row r="288" spans="1:7" x14ac:dyDescent="0.2">
      <c r="A288" s="63" t="s">
        <v>424</v>
      </c>
      <c r="B288" s="82" t="s">
        <v>425</v>
      </c>
      <c r="C288" s="83" t="s">
        <v>426</v>
      </c>
      <c r="D288" s="77" t="s">
        <v>30</v>
      </c>
      <c r="E288" s="77"/>
      <c r="F288" s="79"/>
      <c r="G288" s="3"/>
    </row>
    <row r="289" spans="1:7" x14ac:dyDescent="0.2">
      <c r="A289" s="77" t="s">
        <v>427</v>
      </c>
      <c r="B289" s="78" t="s">
        <v>428</v>
      </c>
      <c r="C289" s="62" t="s">
        <v>429</v>
      </c>
      <c r="D289" s="79" t="s">
        <v>16</v>
      </c>
      <c r="E289" s="77"/>
      <c r="F289" s="79"/>
      <c r="G289" s="3"/>
    </row>
    <row r="290" spans="1:7" x14ac:dyDescent="0.2">
      <c r="A290" s="107" t="s">
        <v>430</v>
      </c>
      <c r="B290" s="108" t="s">
        <v>431</v>
      </c>
      <c r="C290" s="109" t="s">
        <v>432</v>
      </c>
      <c r="D290" s="79" t="s">
        <v>38</v>
      </c>
      <c r="E290" s="77"/>
      <c r="F290" s="111"/>
      <c r="G290" s="3"/>
    </row>
    <row r="291" spans="1:7" x14ac:dyDescent="0.2">
      <c r="A291" s="110" t="s">
        <v>433</v>
      </c>
      <c r="B291" s="88" t="str">
        <f>"Iloprost (sale di trometamolo)"</f>
        <v>Iloprost (sale di trometamolo)</v>
      </c>
      <c r="C291" s="89" t="str">
        <f>"ev.inf. 0.05 mg. 0.5 ml.f."</f>
        <v>ev.inf. 0.05 mg. 0.5 ml.f.</v>
      </c>
      <c r="D291" s="79" t="s">
        <v>244</v>
      </c>
      <c r="E291" s="78"/>
      <c r="F291" s="111"/>
      <c r="G291" s="3"/>
    </row>
    <row r="292" spans="1:7" ht="28.5" x14ac:dyDescent="0.2">
      <c r="A292" s="80" t="s">
        <v>433</v>
      </c>
      <c r="B292" s="81" t="s">
        <v>434</v>
      </c>
      <c r="C292" s="80" t="s">
        <v>435</v>
      </c>
      <c r="D292" s="79" t="s">
        <v>38</v>
      </c>
      <c r="E292" s="78"/>
      <c r="F292" s="111"/>
      <c r="G292" s="3"/>
    </row>
    <row r="293" spans="1:7" x14ac:dyDescent="0.2">
      <c r="A293" s="110" t="s">
        <v>436</v>
      </c>
      <c r="B293" s="64" t="s">
        <v>437</v>
      </c>
      <c r="C293" s="65" t="s">
        <v>438</v>
      </c>
      <c r="D293" s="79" t="s">
        <v>38</v>
      </c>
      <c r="E293" s="77"/>
      <c r="F293" s="111"/>
      <c r="G293" s="3"/>
    </row>
    <row r="294" spans="1:7" s="124" customFormat="1" x14ac:dyDescent="0.2">
      <c r="A294" s="34" t="s">
        <v>439</v>
      </c>
      <c r="B294" s="34"/>
      <c r="C294" s="35"/>
      <c r="D294" s="34"/>
      <c r="E294" s="35"/>
      <c r="F294" s="36"/>
    </row>
    <row r="295" spans="1:7" s="22" customFormat="1" ht="25.5" x14ac:dyDescent="0.25">
      <c r="A295" s="26" t="s">
        <v>7</v>
      </c>
      <c r="B295" s="26" t="s">
        <v>8</v>
      </c>
      <c r="C295" s="26" t="s">
        <v>80</v>
      </c>
      <c r="D295" s="20" t="s">
        <v>10</v>
      </c>
      <c r="E295" s="20"/>
      <c r="F295" s="20" t="s">
        <v>12</v>
      </c>
    </row>
    <row r="296" spans="1:7" s="125" customFormat="1" x14ac:dyDescent="0.25">
      <c r="A296" s="125" t="s">
        <v>440</v>
      </c>
      <c r="B296" s="125" t="s">
        <v>441</v>
      </c>
      <c r="C296" s="125" t="s">
        <v>442</v>
      </c>
    </row>
    <row r="297" spans="1:7" ht="25.5" x14ac:dyDescent="0.2">
      <c r="A297" s="107" t="s">
        <v>443</v>
      </c>
      <c r="B297" s="108" t="s">
        <v>444</v>
      </c>
      <c r="C297" s="109" t="s">
        <v>445</v>
      </c>
      <c r="D297" s="84" t="s">
        <v>38</v>
      </c>
      <c r="E297" s="48"/>
      <c r="F297" s="111"/>
      <c r="G297" s="3"/>
    </row>
    <row r="298" spans="1:7" ht="25.5" x14ac:dyDescent="0.2">
      <c r="A298" s="107" t="s">
        <v>446</v>
      </c>
      <c r="B298" s="108" t="s">
        <v>447</v>
      </c>
      <c r="C298" s="109" t="s">
        <v>448</v>
      </c>
      <c r="D298" s="79" t="s">
        <v>38</v>
      </c>
      <c r="E298" s="77"/>
      <c r="F298" s="111"/>
      <c r="G298" s="3"/>
    </row>
    <row r="299" spans="1:7" x14ac:dyDescent="0.2">
      <c r="A299" s="110" t="s">
        <v>449</v>
      </c>
      <c r="B299" s="64" t="s">
        <v>450</v>
      </c>
      <c r="C299" s="65" t="s">
        <v>451</v>
      </c>
      <c r="D299" s="79" t="s">
        <v>38</v>
      </c>
      <c r="E299" s="77"/>
      <c r="F299" s="111"/>
      <c r="G299" s="3"/>
    </row>
    <row r="300" spans="1:7" x14ac:dyDescent="0.2">
      <c r="A300" s="110" t="s">
        <v>449</v>
      </c>
      <c r="B300" s="64" t="s">
        <v>450</v>
      </c>
      <c r="C300" s="65" t="s">
        <v>452</v>
      </c>
      <c r="D300" s="79" t="s">
        <v>38</v>
      </c>
      <c r="E300" s="77"/>
      <c r="F300" s="111"/>
      <c r="G300" s="3"/>
    </row>
    <row r="301" spans="1:7" s="124" customFormat="1" x14ac:dyDescent="0.2">
      <c r="A301" s="34" t="s">
        <v>453</v>
      </c>
      <c r="B301" s="34"/>
      <c r="C301" s="35"/>
      <c r="D301" s="34"/>
      <c r="E301" s="35"/>
      <c r="F301" s="36"/>
    </row>
    <row r="302" spans="1:7" s="22" customFormat="1" ht="25.5" x14ac:dyDescent="0.25">
      <c r="A302" s="26" t="s">
        <v>7</v>
      </c>
      <c r="B302" s="26" t="s">
        <v>8</v>
      </c>
      <c r="C302" s="26" t="s">
        <v>80</v>
      </c>
      <c r="D302" s="20" t="s">
        <v>10</v>
      </c>
      <c r="E302" s="20"/>
      <c r="F302" s="20" t="s">
        <v>12</v>
      </c>
    </row>
    <row r="303" spans="1:7" x14ac:dyDescent="0.2">
      <c r="A303" s="110" t="s">
        <v>454</v>
      </c>
      <c r="B303" s="64" t="s">
        <v>455</v>
      </c>
      <c r="C303" s="65" t="s">
        <v>456</v>
      </c>
      <c r="D303" s="79" t="s">
        <v>38</v>
      </c>
      <c r="E303" s="77"/>
      <c r="F303" s="111"/>
      <c r="G303" s="3"/>
    </row>
    <row r="304" spans="1:7" x14ac:dyDescent="0.2">
      <c r="A304" s="79" t="s">
        <v>457</v>
      </c>
      <c r="B304" s="78" t="s">
        <v>458</v>
      </c>
      <c r="C304" s="62" t="s">
        <v>459</v>
      </c>
      <c r="D304" s="84" t="s">
        <v>244</v>
      </c>
      <c r="E304" s="48"/>
      <c r="F304" s="126"/>
      <c r="G304" s="3"/>
    </row>
    <row r="305" spans="1:7" x14ac:dyDescent="0.2">
      <c r="A305" s="79" t="s">
        <v>457</v>
      </c>
      <c r="B305" s="78" t="s">
        <v>458</v>
      </c>
      <c r="C305" s="62" t="s">
        <v>460</v>
      </c>
      <c r="D305" s="84" t="s">
        <v>244</v>
      </c>
      <c r="E305" s="48"/>
      <c r="F305" s="126"/>
      <c r="G305" s="3"/>
    </row>
    <row r="306" spans="1:7" s="133" customFormat="1" x14ac:dyDescent="0.2">
      <c r="A306" s="127" t="s">
        <v>461</v>
      </c>
      <c r="B306" s="128"/>
      <c r="C306" s="129"/>
      <c r="D306" s="130"/>
      <c r="E306" s="131"/>
      <c r="F306" s="132"/>
    </row>
    <row r="307" spans="1:7" x14ac:dyDescent="0.2">
      <c r="A307" s="134" t="s">
        <v>462</v>
      </c>
      <c r="B307" s="78" t="s">
        <v>463</v>
      </c>
      <c r="C307" s="62" t="s">
        <v>464</v>
      </c>
      <c r="D307" s="84" t="s">
        <v>465</v>
      </c>
      <c r="E307" s="48"/>
      <c r="F307" s="126"/>
      <c r="G307" s="3"/>
    </row>
    <row r="308" spans="1:7" s="124" customFormat="1" x14ac:dyDescent="0.2">
      <c r="A308" s="34" t="s">
        <v>466</v>
      </c>
      <c r="B308" s="34"/>
      <c r="C308" s="35"/>
      <c r="D308" s="34"/>
      <c r="E308" s="35"/>
      <c r="F308" s="36"/>
    </row>
    <row r="309" spans="1:7" s="22" customFormat="1" ht="25.5" x14ac:dyDescent="0.25">
      <c r="A309" s="26" t="s">
        <v>7</v>
      </c>
      <c r="B309" s="26" t="s">
        <v>8</v>
      </c>
      <c r="C309" s="26" t="s">
        <v>80</v>
      </c>
      <c r="D309" s="20" t="s">
        <v>10</v>
      </c>
      <c r="E309" s="20"/>
      <c r="F309" s="20" t="s">
        <v>12</v>
      </c>
    </row>
    <row r="310" spans="1:7" s="22" customFormat="1" ht="25.5" x14ac:dyDescent="0.2">
      <c r="A310" s="117" t="s">
        <v>467</v>
      </c>
      <c r="B310" s="118" t="s">
        <v>468</v>
      </c>
      <c r="C310" s="85" t="s">
        <v>469</v>
      </c>
      <c r="D310" s="79" t="s">
        <v>244</v>
      </c>
      <c r="E310" s="77"/>
      <c r="F310" s="20"/>
    </row>
    <row r="311" spans="1:7" x14ac:dyDescent="0.2">
      <c r="A311" s="117" t="s">
        <v>467</v>
      </c>
      <c r="B311" s="118" t="s">
        <v>468</v>
      </c>
      <c r="C311" s="85" t="s">
        <v>470</v>
      </c>
      <c r="D311" s="79" t="s">
        <v>244</v>
      </c>
      <c r="E311" s="77"/>
      <c r="F311" s="119"/>
      <c r="G311" s="3"/>
    </row>
    <row r="312" spans="1:7" x14ac:dyDescent="0.2">
      <c r="A312" s="110" t="s">
        <v>467</v>
      </c>
      <c r="B312" s="64" t="s">
        <v>468</v>
      </c>
      <c r="C312" s="85" t="s">
        <v>471</v>
      </c>
      <c r="D312" s="79" t="s">
        <v>244</v>
      </c>
      <c r="E312" s="77"/>
      <c r="F312" s="111"/>
      <c r="G312" s="3"/>
    </row>
    <row r="313" spans="1:7" x14ac:dyDescent="0.2">
      <c r="A313" s="63" t="s">
        <v>472</v>
      </c>
      <c r="B313" s="82" t="s">
        <v>473</v>
      </c>
      <c r="C313" s="3" t="s">
        <v>474</v>
      </c>
      <c r="D313" s="79" t="s">
        <v>244</v>
      </c>
      <c r="E313" s="77"/>
      <c r="F313" s="79"/>
      <c r="G313" s="3"/>
    </row>
    <row r="314" spans="1:7" s="124" customFormat="1" x14ac:dyDescent="0.2">
      <c r="A314" s="51" t="s">
        <v>475</v>
      </c>
      <c r="B314" s="51"/>
      <c r="C314" s="52"/>
      <c r="D314" s="51"/>
      <c r="E314" s="52"/>
      <c r="F314" s="53"/>
    </row>
    <row r="315" spans="1:7" s="124" customFormat="1" x14ac:dyDescent="0.2">
      <c r="A315" s="29" t="s">
        <v>476</v>
      </c>
      <c r="B315" s="29"/>
      <c r="C315" s="30"/>
      <c r="D315" s="29"/>
      <c r="E315" s="30"/>
      <c r="F315" s="31"/>
    </row>
    <row r="316" spans="1:7" s="124" customFormat="1" x14ac:dyDescent="0.2">
      <c r="A316" s="34" t="s">
        <v>477</v>
      </c>
      <c r="B316" s="34"/>
      <c r="C316" s="35"/>
      <c r="D316" s="34"/>
      <c r="E316" s="35"/>
      <c r="F316" s="36"/>
    </row>
    <row r="317" spans="1:7" s="22" customFormat="1" ht="25.5" x14ac:dyDescent="0.25">
      <c r="A317" s="26" t="s">
        <v>7</v>
      </c>
      <c r="B317" s="26" t="s">
        <v>8</v>
      </c>
      <c r="C317" s="26" t="s">
        <v>80</v>
      </c>
      <c r="D317" s="20" t="s">
        <v>10</v>
      </c>
      <c r="E317" s="20"/>
      <c r="F317" s="20" t="s">
        <v>12</v>
      </c>
    </row>
    <row r="318" spans="1:7" x14ac:dyDescent="0.2">
      <c r="A318" s="77" t="s">
        <v>478</v>
      </c>
      <c r="B318" s="78" t="s">
        <v>479</v>
      </c>
      <c r="C318" s="62" t="s">
        <v>480</v>
      </c>
      <c r="D318" s="79" t="s">
        <v>30</v>
      </c>
      <c r="E318" s="77"/>
      <c r="F318" s="79"/>
      <c r="G318" s="3"/>
    </row>
    <row r="319" spans="1:7" s="50" customFormat="1" x14ac:dyDescent="0.2">
      <c r="A319" s="34" t="s">
        <v>481</v>
      </c>
      <c r="B319" s="34"/>
      <c r="C319" s="35"/>
      <c r="D319" s="34"/>
      <c r="E319" s="35"/>
      <c r="F319" s="36"/>
    </row>
    <row r="320" spans="1:7" s="22" customFormat="1" ht="25.5" x14ac:dyDescent="0.25">
      <c r="A320" s="26" t="s">
        <v>7</v>
      </c>
      <c r="B320" s="26" t="s">
        <v>8</v>
      </c>
      <c r="C320" s="26" t="s">
        <v>80</v>
      </c>
      <c r="D320" s="20" t="s">
        <v>10</v>
      </c>
      <c r="E320" s="20"/>
      <c r="F320" s="20" t="s">
        <v>12</v>
      </c>
    </row>
    <row r="321" spans="1:7" x14ac:dyDescent="0.2">
      <c r="A321" s="110" t="s">
        <v>482</v>
      </c>
      <c r="B321" s="64" t="s">
        <v>483</v>
      </c>
      <c r="C321" s="65" t="s">
        <v>484</v>
      </c>
      <c r="D321" s="79" t="s">
        <v>38</v>
      </c>
      <c r="E321" s="77"/>
      <c r="F321" s="111"/>
      <c r="G321" s="3"/>
    </row>
    <row r="322" spans="1:7" s="50" customFormat="1" x14ac:dyDescent="0.2">
      <c r="A322" s="29" t="s">
        <v>485</v>
      </c>
      <c r="B322" s="29"/>
      <c r="C322" s="30"/>
      <c r="D322" s="29"/>
      <c r="E322" s="30"/>
      <c r="F322" s="31"/>
    </row>
    <row r="323" spans="1:7" s="50" customFormat="1" x14ac:dyDescent="0.2">
      <c r="A323" s="34" t="s">
        <v>486</v>
      </c>
      <c r="B323" s="34"/>
      <c r="C323" s="35"/>
      <c r="D323" s="34"/>
      <c r="E323" s="35"/>
      <c r="F323" s="36"/>
    </row>
    <row r="324" spans="1:7" s="22" customFormat="1" ht="25.5" x14ac:dyDescent="0.25">
      <c r="A324" s="26" t="s">
        <v>7</v>
      </c>
      <c r="B324" s="26" t="s">
        <v>8</v>
      </c>
      <c r="C324" s="26" t="s">
        <v>80</v>
      </c>
      <c r="D324" s="20" t="s">
        <v>10</v>
      </c>
      <c r="E324" s="20"/>
      <c r="F324" s="20" t="s">
        <v>12</v>
      </c>
    </row>
    <row r="325" spans="1:7" x14ac:dyDescent="0.2">
      <c r="A325" s="63" t="s">
        <v>487</v>
      </c>
      <c r="B325" s="82" t="s">
        <v>488</v>
      </c>
      <c r="C325" s="83" t="s">
        <v>489</v>
      </c>
      <c r="D325" s="79" t="s">
        <v>30</v>
      </c>
      <c r="E325" s="77" t="s">
        <v>59</v>
      </c>
      <c r="F325" s="79"/>
      <c r="G325" s="3"/>
    </row>
    <row r="326" spans="1:7" x14ac:dyDescent="0.2">
      <c r="A326" s="110" t="s">
        <v>490</v>
      </c>
      <c r="B326" s="82" t="s">
        <v>491</v>
      </c>
      <c r="C326" s="65" t="s">
        <v>492</v>
      </c>
      <c r="D326" s="111" t="s">
        <v>16</v>
      </c>
      <c r="E326" s="107"/>
      <c r="F326" s="111"/>
      <c r="G326" s="3"/>
    </row>
    <row r="327" spans="1:7" s="50" customFormat="1" x14ac:dyDescent="0.2">
      <c r="A327" s="34" t="s">
        <v>493</v>
      </c>
      <c r="B327" s="34"/>
      <c r="C327" s="35"/>
      <c r="D327" s="34"/>
      <c r="E327" s="35"/>
      <c r="F327" s="36"/>
    </row>
    <row r="328" spans="1:7" ht="25.5" x14ac:dyDescent="0.2">
      <c r="A328" s="110" t="s">
        <v>494</v>
      </c>
      <c r="B328" s="64" t="s">
        <v>495</v>
      </c>
      <c r="C328" s="65" t="s">
        <v>496</v>
      </c>
      <c r="D328" s="79" t="s">
        <v>16</v>
      </c>
      <c r="E328" s="77"/>
      <c r="F328" s="111"/>
      <c r="G328" s="3"/>
    </row>
    <row r="329" spans="1:7" ht="25.5" x14ac:dyDescent="0.2">
      <c r="A329" s="63" t="s">
        <v>494</v>
      </c>
      <c r="B329" s="82" t="s">
        <v>495</v>
      </c>
      <c r="C329" s="83" t="s">
        <v>497</v>
      </c>
      <c r="D329" s="79" t="s">
        <v>16</v>
      </c>
      <c r="E329" s="77"/>
      <c r="F329" s="79"/>
      <c r="G329" s="3"/>
    </row>
    <row r="330" spans="1:7" x14ac:dyDescent="0.2">
      <c r="A330" s="110" t="s">
        <v>494</v>
      </c>
      <c r="B330" s="64" t="s">
        <v>498</v>
      </c>
      <c r="C330" s="65" t="s">
        <v>499</v>
      </c>
      <c r="D330" s="79" t="s">
        <v>38</v>
      </c>
      <c r="E330" s="77"/>
      <c r="F330" s="111"/>
      <c r="G330" s="3"/>
    </row>
    <row r="331" spans="1:7" x14ac:dyDescent="0.2">
      <c r="A331" s="110" t="s">
        <v>494</v>
      </c>
      <c r="B331" s="64" t="s">
        <v>498</v>
      </c>
      <c r="C331" s="65" t="s">
        <v>500</v>
      </c>
      <c r="D331" s="79" t="s">
        <v>38</v>
      </c>
      <c r="E331" s="77"/>
      <c r="F331" s="111"/>
      <c r="G331" s="3"/>
    </row>
    <row r="332" spans="1:7" x14ac:dyDescent="0.2">
      <c r="A332" s="110" t="s">
        <v>494</v>
      </c>
      <c r="B332" s="64" t="s">
        <v>498</v>
      </c>
      <c r="C332" s="65" t="s">
        <v>501</v>
      </c>
      <c r="D332" s="79" t="s">
        <v>38</v>
      </c>
      <c r="E332" s="77"/>
      <c r="F332" s="111"/>
      <c r="G332" s="3"/>
    </row>
    <row r="333" spans="1:7" ht="63.75" x14ac:dyDescent="0.2">
      <c r="A333" s="110" t="s">
        <v>494</v>
      </c>
      <c r="B333" s="82" t="s">
        <v>502</v>
      </c>
      <c r="C333" s="65" t="s">
        <v>503</v>
      </c>
      <c r="D333" s="111" t="s">
        <v>16</v>
      </c>
      <c r="E333" s="107"/>
      <c r="F333" s="111"/>
      <c r="G333" s="3"/>
    </row>
    <row r="334" spans="1:7" ht="38.25" x14ac:dyDescent="0.2">
      <c r="A334" s="110" t="s">
        <v>494</v>
      </c>
      <c r="B334" s="82" t="s">
        <v>504</v>
      </c>
      <c r="C334" s="65" t="s">
        <v>505</v>
      </c>
      <c r="D334" s="111" t="s">
        <v>16</v>
      </c>
      <c r="E334" s="107"/>
      <c r="F334" s="111"/>
      <c r="G334" s="3"/>
    </row>
    <row r="335" spans="1:7" s="50" customFormat="1" x14ac:dyDescent="0.2">
      <c r="A335" s="34" t="s">
        <v>506</v>
      </c>
      <c r="B335" s="34"/>
      <c r="C335" s="35"/>
      <c r="D335" s="34"/>
      <c r="E335" s="35"/>
      <c r="F335" s="36"/>
    </row>
    <row r="336" spans="1:7" s="22" customFormat="1" ht="25.5" x14ac:dyDescent="0.25">
      <c r="A336" s="26" t="s">
        <v>7</v>
      </c>
      <c r="B336" s="26" t="s">
        <v>8</v>
      </c>
      <c r="C336" s="26" t="s">
        <v>80</v>
      </c>
      <c r="D336" s="20" t="s">
        <v>10</v>
      </c>
      <c r="E336" s="20"/>
      <c r="F336" s="20" t="s">
        <v>12</v>
      </c>
    </row>
    <row r="337" spans="1:7" x14ac:dyDescent="0.2">
      <c r="A337" s="63" t="s">
        <v>507</v>
      </c>
      <c r="B337" s="82" t="s">
        <v>508</v>
      </c>
      <c r="C337" s="83" t="s">
        <v>509</v>
      </c>
      <c r="D337" s="79" t="s">
        <v>244</v>
      </c>
      <c r="E337" s="77" t="s">
        <v>59</v>
      </c>
      <c r="F337" s="79"/>
      <c r="G337" s="3"/>
    </row>
    <row r="338" spans="1:7" ht="25.5" x14ac:dyDescent="0.2">
      <c r="A338" s="77" t="s">
        <v>510</v>
      </c>
      <c r="B338" s="78" t="s">
        <v>511</v>
      </c>
      <c r="C338" s="62" t="s">
        <v>512</v>
      </c>
      <c r="D338" s="79" t="s">
        <v>244</v>
      </c>
      <c r="E338" s="77" t="s">
        <v>59</v>
      </c>
      <c r="F338" s="79"/>
      <c r="G338" s="3"/>
    </row>
    <row r="339" spans="1:7" ht="25.5" x14ac:dyDescent="0.2">
      <c r="A339" s="77" t="s">
        <v>510</v>
      </c>
      <c r="B339" s="78" t="s">
        <v>511</v>
      </c>
      <c r="C339" s="62" t="s">
        <v>513</v>
      </c>
      <c r="D339" s="79" t="s">
        <v>244</v>
      </c>
      <c r="E339" s="77" t="s">
        <v>59</v>
      </c>
      <c r="F339" s="79"/>
      <c r="G339" s="3"/>
    </row>
    <row r="340" spans="1:7" ht="25.5" x14ac:dyDescent="0.2">
      <c r="A340" s="77" t="s">
        <v>510</v>
      </c>
      <c r="B340" s="78" t="s">
        <v>511</v>
      </c>
      <c r="C340" s="62" t="s">
        <v>514</v>
      </c>
      <c r="D340" s="79" t="s">
        <v>244</v>
      </c>
      <c r="E340" s="77" t="s">
        <v>59</v>
      </c>
      <c r="F340" s="79"/>
      <c r="G340" s="3"/>
    </row>
    <row r="341" spans="1:7" s="28" customFormat="1" ht="25.5" x14ac:dyDescent="0.2">
      <c r="A341" s="77" t="s">
        <v>510</v>
      </c>
      <c r="B341" s="78" t="s">
        <v>511</v>
      </c>
      <c r="C341" s="62" t="s">
        <v>515</v>
      </c>
      <c r="D341" s="79" t="s">
        <v>244</v>
      </c>
      <c r="E341" s="77" t="s">
        <v>59</v>
      </c>
      <c r="F341" s="79"/>
    </row>
    <row r="342" spans="1:7" s="28" customFormat="1" x14ac:dyDescent="0.2">
      <c r="A342" s="77" t="s">
        <v>510</v>
      </c>
      <c r="B342" s="78" t="s">
        <v>516</v>
      </c>
      <c r="C342" s="62" t="s">
        <v>512</v>
      </c>
      <c r="D342" s="79" t="s">
        <v>244</v>
      </c>
      <c r="E342" s="77" t="s">
        <v>59</v>
      </c>
      <c r="F342" s="79"/>
    </row>
    <row r="343" spans="1:7" x14ac:dyDescent="0.2">
      <c r="A343" s="77" t="s">
        <v>510</v>
      </c>
      <c r="B343" s="78" t="s">
        <v>516</v>
      </c>
      <c r="C343" s="62" t="s">
        <v>513</v>
      </c>
      <c r="D343" s="79" t="s">
        <v>244</v>
      </c>
      <c r="E343" s="77" t="s">
        <v>59</v>
      </c>
      <c r="F343" s="79"/>
      <c r="G343" s="3"/>
    </row>
    <row r="344" spans="1:7" x14ac:dyDescent="0.2">
      <c r="A344" s="77" t="s">
        <v>510</v>
      </c>
      <c r="B344" s="78" t="s">
        <v>516</v>
      </c>
      <c r="C344" s="62" t="s">
        <v>514</v>
      </c>
      <c r="D344" s="79" t="s">
        <v>244</v>
      </c>
      <c r="E344" s="77" t="s">
        <v>59</v>
      </c>
      <c r="F344" s="79"/>
      <c r="G344" s="3"/>
    </row>
    <row r="345" spans="1:7" x14ac:dyDescent="0.2">
      <c r="A345" s="77" t="s">
        <v>510</v>
      </c>
      <c r="B345" s="78" t="s">
        <v>517</v>
      </c>
      <c r="C345" s="62" t="s">
        <v>512</v>
      </c>
      <c r="D345" s="79" t="s">
        <v>244</v>
      </c>
      <c r="E345" s="77" t="s">
        <v>59</v>
      </c>
      <c r="F345" s="79"/>
      <c r="G345" s="3"/>
    </row>
    <row r="346" spans="1:7" x14ac:dyDescent="0.2">
      <c r="A346" s="77" t="s">
        <v>510</v>
      </c>
      <c r="B346" s="78" t="s">
        <v>517</v>
      </c>
      <c r="C346" s="62" t="s">
        <v>513</v>
      </c>
      <c r="D346" s="79" t="s">
        <v>244</v>
      </c>
      <c r="E346" s="77" t="s">
        <v>59</v>
      </c>
      <c r="F346" s="79"/>
      <c r="G346" s="3"/>
    </row>
    <row r="347" spans="1:7" x14ac:dyDescent="0.2">
      <c r="A347" s="77" t="s">
        <v>510</v>
      </c>
      <c r="B347" s="78" t="s">
        <v>517</v>
      </c>
      <c r="C347" s="62" t="s">
        <v>514</v>
      </c>
      <c r="D347" s="79" t="s">
        <v>244</v>
      </c>
      <c r="E347" s="77" t="s">
        <v>59</v>
      </c>
      <c r="F347" s="79"/>
      <c r="G347" s="3"/>
    </row>
    <row r="348" spans="1:7" x14ac:dyDescent="0.2">
      <c r="A348" s="77" t="s">
        <v>510</v>
      </c>
      <c r="B348" s="78" t="s">
        <v>517</v>
      </c>
      <c r="C348" s="62" t="s">
        <v>515</v>
      </c>
      <c r="D348" s="79" t="s">
        <v>244</v>
      </c>
      <c r="E348" s="77" t="s">
        <v>59</v>
      </c>
      <c r="F348" s="79"/>
      <c r="G348" s="3"/>
    </row>
    <row r="349" spans="1:7" x14ac:dyDescent="0.2">
      <c r="A349" s="77" t="s">
        <v>518</v>
      </c>
      <c r="B349" s="135" t="s">
        <v>519</v>
      </c>
      <c r="C349" s="62" t="s">
        <v>520</v>
      </c>
      <c r="D349" s="79" t="s">
        <v>244</v>
      </c>
      <c r="E349" s="77" t="s">
        <v>59</v>
      </c>
      <c r="F349" s="79"/>
      <c r="G349" s="3"/>
    </row>
    <row r="350" spans="1:7" x14ac:dyDescent="0.2">
      <c r="A350" s="77" t="s">
        <v>518</v>
      </c>
      <c r="B350" s="135" t="s">
        <v>519</v>
      </c>
      <c r="C350" s="62" t="s">
        <v>521</v>
      </c>
      <c r="D350" s="79" t="s">
        <v>244</v>
      </c>
      <c r="E350" s="77" t="s">
        <v>59</v>
      </c>
      <c r="F350" s="79"/>
      <c r="G350" s="3"/>
    </row>
    <row r="351" spans="1:7" x14ac:dyDescent="0.2">
      <c r="A351" s="77" t="s">
        <v>518</v>
      </c>
      <c r="B351" s="135" t="s">
        <v>519</v>
      </c>
      <c r="C351" s="62" t="s">
        <v>522</v>
      </c>
      <c r="D351" s="79" t="s">
        <v>244</v>
      </c>
      <c r="E351" s="77" t="s">
        <v>59</v>
      </c>
      <c r="F351" s="79"/>
      <c r="G351" s="3"/>
    </row>
    <row r="352" spans="1:7" x14ac:dyDescent="0.2">
      <c r="A352" s="77" t="s">
        <v>518</v>
      </c>
      <c r="B352" s="135" t="s">
        <v>519</v>
      </c>
      <c r="C352" s="62" t="s">
        <v>523</v>
      </c>
      <c r="D352" s="79" t="s">
        <v>244</v>
      </c>
      <c r="E352" s="77" t="s">
        <v>59</v>
      </c>
      <c r="F352" s="79"/>
      <c r="G352" s="3"/>
    </row>
    <row r="353" spans="1:7" x14ac:dyDescent="0.2">
      <c r="A353" s="77" t="s">
        <v>518</v>
      </c>
      <c r="B353" s="135" t="s">
        <v>519</v>
      </c>
      <c r="C353" s="62" t="s">
        <v>524</v>
      </c>
      <c r="D353" s="79" t="s">
        <v>244</v>
      </c>
      <c r="E353" s="77" t="s">
        <v>59</v>
      </c>
      <c r="F353" s="79"/>
      <c r="G353" s="3"/>
    </row>
    <row r="354" spans="1:7" x14ac:dyDescent="0.2">
      <c r="A354" s="77" t="s">
        <v>525</v>
      </c>
      <c r="B354" s="135" t="s">
        <v>526</v>
      </c>
      <c r="C354" s="62" t="s">
        <v>527</v>
      </c>
      <c r="D354" s="79" t="s">
        <v>244</v>
      </c>
      <c r="E354" s="77" t="s">
        <v>59</v>
      </c>
      <c r="F354" s="79"/>
      <c r="G354" s="3"/>
    </row>
    <row r="355" spans="1:7" x14ac:dyDescent="0.2">
      <c r="A355" s="77" t="s">
        <v>528</v>
      </c>
      <c r="B355" s="135" t="s">
        <v>529</v>
      </c>
      <c r="C355" s="62" t="s">
        <v>530</v>
      </c>
      <c r="D355" s="79" t="s">
        <v>38</v>
      </c>
      <c r="E355" s="77" t="s">
        <v>59</v>
      </c>
      <c r="F355" s="79"/>
      <c r="G355" s="3"/>
    </row>
    <row r="356" spans="1:7" x14ac:dyDescent="0.2">
      <c r="A356" s="77" t="s">
        <v>528</v>
      </c>
      <c r="B356" s="135" t="s">
        <v>529</v>
      </c>
      <c r="C356" s="62" t="s">
        <v>531</v>
      </c>
      <c r="D356" s="79" t="s">
        <v>38</v>
      </c>
      <c r="E356" s="77" t="s">
        <v>59</v>
      </c>
      <c r="F356" s="79"/>
      <c r="G356" s="3"/>
    </row>
    <row r="357" spans="1:7" x14ac:dyDescent="0.2">
      <c r="A357" s="63" t="s">
        <v>528</v>
      </c>
      <c r="B357" s="82" t="s">
        <v>529</v>
      </c>
      <c r="C357" s="83" t="s">
        <v>532</v>
      </c>
      <c r="D357" s="79" t="s">
        <v>38</v>
      </c>
      <c r="E357" s="77" t="s">
        <v>59</v>
      </c>
      <c r="F357" s="79"/>
      <c r="G357" s="3"/>
    </row>
    <row r="358" spans="1:7" ht="25.5" x14ac:dyDescent="0.2">
      <c r="A358" s="77" t="s">
        <v>533</v>
      </c>
      <c r="B358" s="78" t="s">
        <v>534</v>
      </c>
      <c r="C358" s="62" t="s">
        <v>512</v>
      </c>
      <c r="D358" s="79" t="s">
        <v>244</v>
      </c>
      <c r="E358" s="77" t="s">
        <v>59</v>
      </c>
      <c r="F358" s="79"/>
      <c r="G358" s="3"/>
    </row>
    <row r="359" spans="1:7" ht="25.5" x14ac:dyDescent="0.2">
      <c r="A359" s="77" t="s">
        <v>533</v>
      </c>
      <c r="B359" s="78" t="s">
        <v>534</v>
      </c>
      <c r="C359" s="62" t="s">
        <v>513</v>
      </c>
      <c r="D359" s="79" t="s">
        <v>244</v>
      </c>
      <c r="E359" s="77" t="s">
        <v>59</v>
      </c>
      <c r="F359" s="79"/>
      <c r="G359" s="3"/>
    </row>
    <row r="360" spans="1:7" ht="25.5" x14ac:dyDescent="0.2">
      <c r="A360" s="77" t="s">
        <v>533</v>
      </c>
      <c r="B360" s="78" t="s">
        <v>534</v>
      </c>
      <c r="C360" s="62" t="s">
        <v>514</v>
      </c>
      <c r="D360" s="79" t="s">
        <v>244</v>
      </c>
      <c r="E360" s="77" t="s">
        <v>59</v>
      </c>
      <c r="F360" s="79"/>
      <c r="G360" s="3"/>
    </row>
    <row r="361" spans="1:7" x14ac:dyDescent="0.2">
      <c r="A361" s="77" t="s">
        <v>535</v>
      </c>
      <c r="B361" s="78" t="s">
        <v>536</v>
      </c>
      <c r="C361" s="62" t="s">
        <v>537</v>
      </c>
      <c r="D361" s="79" t="s">
        <v>38</v>
      </c>
      <c r="E361" s="77"/>
      <c r="F361" s="79"/>
      <c r="G361" s="73">
        <v>42494</v>
      </c>
    </row>
    <row r="362" spans="1:7" x14ac:dyDescent="0.2">
      <c r="A362" s="77" t="s">
        <v>535</v>
      </c>
      <c r="B362" s="78" t="s">
        <v>536</v>
      </c>
      <c r="C362" s="62" t="s">
        <v>538</v>
      </c>
      <c r="D362" s="79" t="s">
        <v>38</v>
      </c>
      <c r="E362" s="77"/>
      <c r="F362" s="79"/>
      <c r="G362" s="73">
        <v>42494</v>
      </c>
    </row>
    <row r="363" spans="1:7" x14ac:dyDescent="0.2">
      <c r="A363" s="77" t="s">
        <v>535</v>
      </c>
      <c r="B363" s="78" t="s">
        <v>536</v>
      </c>
      <c r="C363" s="62" t="s">
        <v>539</v>
      </c>
      <c r="D363" s="79" t="s">
        <v>38</v>
      </c>
      <c r="E363" s="77"/>
      <c r="F363" s="79"/>
      <c r="G363" s="73">
        <v>42494</v>
      </c>
    </row>
    <row r="364" spans="1:7" x14ac:dyDescent="0.2">
      <c r="A364" s="77" t="s">
        <v>535</v>
      </c>
      <c r="B364" s="78" t="s">
        <v>536</v>
      </c>
      <c r="C364" s="62" t="s">
        <v>540</v>
      </c>
      <c r="D364" s="79" t="s">
        <v>38</v>
      </c>
      <c r="E364" s="77"/>
      <c r="F364" s="79"/>
      <c r="G364" s="73">
        <v>42494</v>
      </c>
    </row>
    <row r="365" spans="1:7" s="50" customFormat="1" x14ac:dyDescent="0.2">
      <c r="A365" s="34" t="s">
        <v>541</v>
      </c>
      <c r="B365" s="34"/>
      <c r="C365" s="35"/>
      <c r="D365" s="20" t="s">
        <v>10</v>
      </c>
      <c r="E365" s="20"/>
      <c r="F365" s="20" t="s">
        <v>12</v>
      </c>
    </row>
    <row r="366" spans="1:7" s="50" customFormat="1" x14ac:dyDescent="0.2">
      <c r="A366" s="87" t="str">
        <f>"B03AB49"</f>
        <v>B03AB49</v>
      </c>
      <c r="B366" s="88" t="str">
        <f>"Sodio Ferrigluconato"</f>
        <v>Sodio Ferrigluconato</v>
      </c>
      <c r="C366" s="89" t="str">
        <f>"fl.  os ev 62.5 mg/ml."</f>
        <v>fl.  os ev 62.5 mg/ml.</v>
      </c>
      <c r="D366" s="136"/>
      <c r="E366" s="137"/>
      <c r="F366" s="100"/>
    </row>
    <row r="367" spans="1:7" s="22" customFormat="1" ht="25.5" x14ac:dyDescent="0.25">
      <c r="A367" s="26" t="s">
        <v>7</v>
      </c>
      <c r="B367" s="26" t="s">
        <v>8</v>
      </c>
      <c r="C367" s="26" t="s">
        <v>80</v>
      </c>
      <c r="D367" s="20" t="s">
        <v>10</v>
      </c>
      <c r="E367" s="20"/>
      <c r="F367" s="20" t="s">
        <v>12</v>
      </c>
    </row>
    <row r="368" spans="1:7" s="50" customFormat="1" x14ac:dyDescent="0.2">
      <c r="A368" s="29" t="s">
        <v>542</v>
      </c>
      <c r="B368" s="29"/>
      <c r="C368" s="30"/>
      <c r="D368" s="29"/>
      <c r="E368" s="30"/>
      <c r="F368" s="31"/>
    </row>
    <row r="369" spans="1:7" s="50" customFormat="1" x14ac:dyDescent="0.2">
      <c r="A369" s="34" t="s">
        <v>543</v>
      </c>
      <c r="B369" s="34"/>
      <c r="C369" s="35"/>
      <c r="D369" s="34"/>
      <c r="E369" s="35"/>
      <c r="F369" s="36"/>
    </row>
    <row r="370" spans="1:7" s="22" customFormat="1" ht="25.5" x14ac:dyDescent="0.25">
      <c r="A370" s="26" t="s">
        <v>7</v>
      </c>
      <c r="B370" s="26" t="s">
        <v>8</v>
      </c>
      <c r="C370" s="26" t="s">
        <v>80</v>
      </c>
      <c r="D370" s="20" t="s">
        <v>10</v>
      </c>
      <c r="E370" s="20"/>
      <c r="F370" s="20" t="s">
        <v>12</v>
      </c>
    </row>
    <row r="371" spans="1:7" s="19" customFormat="1" x14ac:dyDescent="0.2">
      <c r="A371" s="77" t="s">
        <v>544</v>
      </c>
      <c r="B371" s="78" t="s">
        <v>545</v>
      </c>
      <c r="C371" s="62" t="s">
        <v>546</v>
      </c>
      <c r="D371" s="79" t="s">
        <v>30</v>
      </c>
      <c r="E371" s="77"/>
      <c r="F371" s="79"/>
    </row>
    <row r="372" spans="1:7" s="19" customFormat="1" x14ac:dyDescent="0.2">
      <c r="A372" s="63" t="s">
        <v>544</v>
      </c>
      <c r="B372" s="78" t="s">
        <v>545</v>
      </c>
      <c r="C372" s="83" t="s">
        <v>547</v>
      </c>
      <c r="D372" s="79" t="s">
        <v>16</v>
      </c>
      <c r="E372" s="77"/>
      <c r="F372" s="79"/>
    </row>
    <row r="373" spans="1:7" s="19" customFormat="1" x14ac:dyDescent="0.2">
      <c r="A373" s="63" t="s">
        <v>544</v>
      </c>
      <c r="B373" s="78" t="s">
        <v>545</v>
      </c>
      <c r="C373" s="83" t="s">
        <v>548</v>
      </c>
      <c r="D373" s="79" t="s">
        <v>16</v>
      </c>
      <c r="E373" s="77"/>
      <c r="F373" s="79"/>
    </row>
    <row r="374" spans="1:7" x14ac:dyDescent="0.2">
      <c r="A374" s="63" t="s">
        <v>549</v>
      </c>
      <c r="B374" s="78" t="s">
        <v>550</v>
      </c>
      <c r="C374" s="83" t="s">
        <v>551</v>
      </c>
      <c r="D374" s="79" t="s">
        <v>30</v>
      </c>
      <c r="E374" s="77"/>
      <c r="F374" s="79">
        <v>10</v>
      </c>
      <c r="G374" s="3"/>
    </row>
    <row r="375" spans="1:7" s="50" customFormat="1" x14ac:dyDescent="0.2">
      <c r="A375" s="34" t="s">
        <v>552</v>
      </c>
      <c r="B375" s="34"/>
      <c r="C375" s="35"/>
      <c r="D375" s="34"/>
      <c r="E375" s="35"/>
      <c r="F375" s="36"/>
    </row>
    <row r="376" spans="1:7" s="22" customFormat="1" ht="25.5" x14ac:dyDescent="0.25">
      <c r="A376" s="26" t="s">
        <v>7</v>
      </c>
      <c r="B376" s="26" t="s">
        <v>8</v>
      </c>
      <c r="C376" s="26" t="s">
        <v>80</v>
      </c>
      <c r="D376" s="20" t="s">
        <v>10</v>
      </c>
      <c r="E376" s="20"/>
      <c r="F376" s="20" t="s">
        <v>12</v>
      </c>
    </row>
    <row r="377" spans="1:7" s="138" customFormat="1" x14ac:dyDescent="0.2">
      <c r="A377" s="48" t="s">
        <v>553</v>
      </c>
      <c r="B377" s="78" t="s">
        <v>554</v>
      </c>
      <c r="C377" s="62" t="s">
        <v>555</v>
      </c>
      <c r="D377" s="79" t="s">
        <v>30</v>
      </c>
      <c r="E377" s="77"/>
      <c r="F377" s="79">
        <v>10</v>
      </c>
    </row>
    <row r="378" spans="1:7" x14ac:dyDescent="0.2">
      <c r="A378" s="48" t="s">
        <v>553</v>
      </c>
      <c r="B378" s="78" t="s">
        <v>556</v>
      </c>
      <c r="C378" s="62" t="s">
        <v>557</v>
      </c>
      <c r="D378" s="79" t="s">
        <v>30</v>
      </c>
      <c r="E378" s="77"/>
      <c r="F378" s="79">
        <v>10</v>
      </c>
      <c r="G378" s="3"/>
    </row>
    <row r="379" spans="1:7" s="50" customFormat="1" x14ac:dyDescent="0.2">
      <c r="A379" s="29" t="s">
        <v>558</v>
      </c>
      <c r="B379" s="29"/>
      <c r="C379" s="30"/>
      <c r="D379" s="29"/>
      <c r="E379" s="30"/>
      <c r="F379" s="31"/>
    </row>
    <row r="380" spans="1:7" s="50" customFormat="1" x14ac:dyDescent="0.2">
      <c r="A380" s="34" t="s">
        <v>559</v>
      </c>
      <c r="B380" s="34"/>
      <c r="C380" s="35"/>
      <c r="D380" s="34"/>
      <c r="E380" s="35"/>
      <c r="F380" s="36"/>
    </row>
    <row r="381" spans="1:7" s="22" customFormat="1" ht="25.5" x14ac:dyDescent="0.25">
      <c r="A381" s="26" t="s">
        <v>7</v>
      </c>
      <c r="B381" s="26" t="s">
        <v>8</v>
      </c>
      <c r="C381" s="26" t="s">
        <v>80</v>
      </c>
      <c r="D381" s="20" t="s">
        <v>10</v>
      </c>
      <c r="E381" s="20"/>
      <c r="F381" s="20" t="s">
        <v>12</v>
      </c>
    </row>
    <row r="382" spans="1:7" s="22" customFormat="1" x14ac:dyDescent="0.2">
      <c r="A382" s="77" t="s">
        <v>560</v>
      </c>
      <c r="B382" s="78" t="s">
        <v>561</v>
      </c>
      <c r="C382" s="85" t="s">
        <v>562</v>
      </c>
      <c r="D382" s="20" t="s">
        <v>276</v>
      </c>
      <c r="E382" s="20" t="s">
        <v>59</v>
      </c>
      <c r="F382" s="20"/>
    </row>
    <row r="383" spans="1:7" x14ac:dyDescent="0.2">
      <c r="A383" s="77" t="s">
        <v>560</v>
      </c>
      <c r="B383" s="78" t="s">
        <v>563</v>
      </c>
      <c r="C383" s="62" t="s">
        <v>564</v>
      </c>
      <c r="D383" s="84" t="s">
        <v>244</v>
      </c>
      <c r="E383" s="20" t="s">
        <v>59</v>
      </c>
      <c r="F383" s="84"/>
      <c r="G383" s="3"/>
    </row>
    <row r="384" spans="1:7" x14ac:dyDescent="0.2">
      <c r="A384" s="77" t="s">
        <v>560</v>
      </c>
      <c r="B384" s="78" t="s">
        <v>565</v>
      </c>
      <c r="C384" s="62" t="s">
        <v>566</v>
      </c>
      <c r="D384" s="79" t="s">
        <v>244</v>
      </c>
      <c r="E384" s="20" t="s">
        <v>59</v>
      </c>
      <c r="F384" s="84"/>
      <c r="G384" s="3"/>
    </row>
    <row r="385" spans="1:7" x14ac:dyDescent="0.2">
      <c r="A385" s="63" t="s">
        <v>567</v>
      </c>
      <c r="B385" s="82" t="s">
        <v>568</v>
      </c>
      <c r="C385" s="83" t="s">
        <v>569</v>
      </c>
      <c r="D385" s="84" t="s">
        <v>244</v>
      </c>
      <c r="E385" s="20" t="s">
        <v>59</v>
      </c>
      <c r="F385" s="84"/>
      <c r="G385" s="3"/>
    </row>
    <row r="386" spans="1:7" s="124" customFormat="1" x14ac:dyDescent="0.2">
      <c r="A386" s="51" t="s">
        <v>570</v>
      </c>
      <c r="B386" s="51"/>
      <c r="C386" s="52"/>
      <c r="D386" s="51"/>
      <c r="E386" s="52"/>
      <c r="F386" s="53"/>
    </row>
    <row r="387" spans="1:7" s="124" customFormat="1" x14ac:dyDescent="0.2">
      <c r="A387" s="29" t="s">
        <v>571</v>
      </c>
      <c r="B387" s="29"/>
      <c r="C387" s="30"/>
      <c r="D387" s="29"/>
      <c r="E387" s="30"/>
      <c r="F387" s="31"/>
    </row>
    <row r="388" spans="1:7" s="124" customFormat="1" x14ac:dyDescent="0.2">
      <c r="A388" s="34" t="s">
        <v>572</v>
      </c>
      <c r="B388" s="34"/>
      <c r="C388" s="35"/>
      <c r="D388" s="34"/>
      <c r="E388" s="35"/>
      <c r="F388" s="36"/>
    </row>
    <row r="389" spans="1:7" s="22" customFormat="1" ht="25.5" x14ac:dyDescent="0.25">
      <c r="A389" s="26" t="s">
        <v>7</v>
      </c>
      <c r="B389" s="26" t="s">
        <v>8</v>
      </c>
      <c r="C389" s="26" t="s">
        <v>80</v>
      </c>
      <c r="D389" s="20" t="s">
        <v>10</v>
      </c>
      <c r="E389" s="20"/>
      <c r="F389" s="20" t="s">
        <v>12</v>
      </c>
    </row>
    <row r="390" spans="1:7" x14ac:dyDescent="0.2">
      <c r="A390" s="77" t="s">
        <v>573</v>
      </c>
      <c r="B390" s="62" t="s">
        <v>574</v>
      </c>
      <c r="C390" s="62" t="s">
        <v>575</v>
      </c>
      <c r="D390" s="79" t="s">
        <v>30</v>
      </c>
      <c r="E390" s="20" t="s">
        <v>59</v>
      </c>
      <c r="F390" s="77" t="s">
        <v>576</v>
      </c>
      <c r="G390" s="3"/>
    </row>
    <row r="391" spans="1:7" x14ac:dyDescent="0.2">
      <c r="A391" s="117" t="s">
        <v>573</v>
      </c>
      <c r="B391" s="67" t="s">
        <v>574</v>
      </c>
      <c r="C391" s="67" t="s">
        <v>577</v>
      </c>
      <c r="D391" s="119" t="s">
        <v>30</v>
      </c>
      <c r="E391" s="20" t="s">
        <v>59</v>
      </c>
      <c r="F391" s="77" t="s">
        <v>578</v>
      </c>
      <c r="G391" s="3"/>
    </row>
    <row r="392" spans="1:7" ht="25.5" x14ac:dyDescent="0.2">
      <c r="A392" s="110" t="s">
        <v>579</v>
      </c>
      <c r="B392" s="64" t="s">
        <v>580</v>
      </c>
      <c r="C392" s="65" t="s">
        <v>581</v>
      </c>
      <c r="D392" s="79" t="s">
        <v>38</v>
      </c>
      <c r="E392" s="77"/>
      <c r="F392" s="111"/>
      <c r="G392" s="3"/>
    </row>
    <row r="393" spans="1:7" x14ac:dyDescent="0.2">
      <c r="A393" s="63" t="s">
        <v>582</v>
      </c>
      <c r="B393" s="82" t="s">
        <v>583</v>
      </c>
      <c r="C393" s="83" t="s">
        <v>584</v>
      </c>
      <c r="D393" s="79" t="s">
        <v>38</v>
      </c>
      <c r="E393" s="77"/>
      <c r="F393" s="79"/>
      <c r="G393" s="3"/>
    </row>
    <row r="394" spans="1:7" s="19" customFormat="1" ht="51" x14ac:dyDescent="0.2">
      <c r="A394" s="117" t="s">
        <v>585</v>
      </c>
      <c r="B394" s="67" t="s">
        <v>586</v>
      </c>
      <c r="C394" s="67" t="s">
        <v>587</v>
      </c>
      <c r="D394" s="79" t="s">
        <v>38</v>
      </c>
      <c r="E394" s="77"/>
      <c r="F394" s="119"/>
    </row>
    <row r="395" spans="1:7" s="50" customFormat="1" x14ac:dyDescent="0.2">
      <c r="A395" s="29" t="s">
        <v>588</v>
      </c>
      <c r="B395" s="29"/>
      <c r="C395" s="30"/>
      <c r="D395" s="29"/>
      <c r="E395" s="30"/>
      <c r="F395" s="31"/>
    </row>
    <row r="396" spans="1:7" s="50" customFormat="1" x14ac:dyDescent="0.2">
      <c r="A396" s="34" t="s">
        <v>589</v>
      </c>
      <c r="B396" s="34"/>
      <c r="C396" s="35"/>
      <c r="D396" s="34"/>
      <c r="E396" s="35"/>
      <c r="F396" s="36"/>
    </row>
    <row r="397" spans="1:7" s="22" customFormat="1" ht="25.5" x14ac:dyDescent="0.25">
      <c r="A397" s="26" t="s">
        <v>7</v>
      </c>
      <c r="B397" s="26" t="s">
        <v>8</v>
      </c>
      <c r="C397" s="26" t="s">
        <v>80</v>
      </c>
      <c r="D397" s="20" t="s">
        <v>10</v>
      </c>
      <c r="E397" s="20"/>
      <c r="F397" s="20" t="s">
        <v>12</v>
      </c>
    </row>
    <row r="398" spans="1:7" s="22" customFormat="1" ht="25.5" x14ac:dyDescent="0.2">
      <c r="A398" s="87" t="str">
        <f>"B05BA01"</f>
        <v>B05BA01</v>
      </c>
      <c r="B398" s="88" t="str">
        <f>"Amminoacidi essenziali per nefrologia"</f>
        <v>Amminoacidi essenziali per nefrologia</v>
      </c>
      <c r="C398" s="89" t="str">
        <f>"flc 500 ml"</f>
        <v>flc 500 ml</v>
      </c>
      <c r="D398" s="20" t="s">
        <v>590</v>
      </c>
      <c r="E398" s="20"/>
      <c r="F398" s="20"/>
    </row>
    <row r="399" spans="1:7" s="22" customFormat="1" x14ac:dyDescent="0.2">
      <c r="A399" s="87" t="str">
        <f>"B05BA01"</f>
        <v>B05BA01</v>
      </c>
      <c r="B399" s="88" t="str">
        <f>"Amminoacidi essenziali"</f>
        <v>Amminoacidi essenziali</v>
      </c>
      <c r="C399" s="89" t="str">
        <f>"8% flc 500 ml"</f>
        <v>8% flc 500 ml</v>
      </c>
      <c r="D399" s="20" t="s">
        <v>16</v>
      </c>
      <c r="E399" s="20"/>
      <c r="F399" s="20"/>
    </row>
    <row r="400" spans="1:7" s="22" customFormat="1" x14ac:dyDescent="0.2">
      <c r="A400" s="87" t="str">
        <f>"B05BA01"</f>
        <v>B05BA01</v>
      </c>
      <c r="B400" s="88" t="str">
        <f>"Amminoacidi levogiri"</f>
        <v>Amminoacidi levogiri</v>
      </c>
      <c r="C400" s="89" t="str">
        <f>"5% flc 500 ml"</f>
        <v>5% flc 500 ml</v>
      </c>
      <c r="D400" s="20" t="s">
        <v>16</v>
      </c>
      <c r="E400" s="20"/>
      <c r="F400" s="20"/>
    </row>
    <row r="401" spans="1:7" s="22" customFormat="1" x14ac:dyDescent="0.2">
      <c r="A401" s="87" t="str">
        <f>"B05BA01"</f>
        <v>B05BA01</v>
      </c>
      <c r="B401" s="88" t="str">
        <f>"Amminoacidi levogiri"</f>
        <v>Amminoacidi levogiri</v>
      </c>
      <c r="C401" s="89" t="str">
        <f>"8.5% flc 500 ml"</f>
        <v>8.5% flc 500 ml</v>
      </c>
      <c r="D401" s="20" t="s">
        <v>16</v>
      </c>
      <c r="E401" s="20"/>
      <c r="F401" s="20"/>
    </row>
    <row r="402" spans="1:7" s="22" customFormat="1" ht="25.5" x14ac:dyDescent="0.2">
      <c r="A402" s="87" t="str">
        <f>"B05BA01"</f>
        <v>B05BA01</v>
      </c>
      <c r="B402" s="88" t="str">
        <f>"Amminoacidi a catena ramificata"</f>
        <v>Amminoacidi a catena ramificata</v>
      </c>
      <c r="C402" s="89" t="str">
        <f>"4% flc 500 ml"</f>
        <v>4% flc 500 ml</v>
      </c>
      <c r="D402" s="20" t="s">
        <v>16</v>
      </c>
      <c r="E402" s="20"/>
      <c r="F402" s="20"/>
    </row>
    <row r="403" spans="1:7" x14ac:dyDescent="0.2">
      <c r="A403" s="117" t="s">
        <v>591</v>
      </c>
      <c r="B403" s="67" t="s">
        <v>592</v>
      </c>
      <c r="C403" s="67" t="s">
        <v>593</v>
      </c>
      <c r="D403" s="79" t="s">
        <v>16</v>
      </c>
      <c r="E403" s="77"/>
      <c r="F403" s="119"/>
      <c r="G403" s="3"/>
    </row>
    <row r="404" spans="1:7" x14ac:dyDescent="0.2">
      <c r="A404" s="117" t="s">
        <v>591</v>
      </c>
      <c r="B404" s="67" t="s">
        <v>592</v>
      </c>
      <c r="C404" s="67" t="s">
        <v>594</v>
      </c>
      <c r="D404" s="79" t="s">
        <v>16</v>
      </c>
      <c r="E404" s="77"/>
      <c r="F404" s="119"/>
      <c r="G404" s="3"/>
    </row>
    <row r="405" spans="1:7" ht="14.25" x14ac:dyDescent="0.2">
      <c r="A405" s="80" t="s">
        <v>591</v>
      </c>
      <c r="B405" s="81" t="s">
        <v>595</v>
      </c>
      <c r="C405" s="74" t="s">
        <v>596</v>
      </c>
      <c r="D405" s="79" t="s">
        <v>16</v>
      </c>
      <c r="E405" s="77"/>
      <c r="F405" s="119"/>
      <c r="G405" s="3"/>
    </row>
    <row r="406" spans="1:7" x14ac:dyDescent="0.2">
      <c r="A406" s="63" t="s">
        <v>591</v>
      </c>
      <c r="B406" s="82" t="s">
        <v>597</v>
      </c>
      <c r="C406" s="83" t="s">
        <v>581</v>
      </c>
      <c r="D406" s="79" t="s">
        <v>16</v>
      </c>
      <c r="E406" s="77"/>
      <c r="F406" s="79"/>
      <c r="G406" s="3"/>
    </row>
    <row r="407" spans="1:7" ht="25.5" x14ac:dyDescent="0.2">
      <c r="A407" s="139" t="s">
        <v>598</v>
      </c>
      <c r="B407" s="140" t="s">
        <v>599</v>
      </c>
      <c r="C407" s="141" t="s">
        <v>600</v>
      </c>
      <c r="D407" s="79" t="s">
        <v>16</v>
      </c>
      <c r="E407" s="77"/>
      <c r="F407" s="79"/>
      <c r="G407" s="3"/>
    </row>
    <row r="408" spans="1:7" x14ac:dyDescent="0.2">
      <c r="A408" s="117" t="s">
        <v>601</v>
      </c>
      <c r="B408" s="67" t="s">
        <v>602</v>
      </c>
      <c r="C408" s="67" t="s">
        <v>603</v>
      </c>
      <c r="D408" s="119" t="s">
        <v>16</v>
      </c>
      <c r="E408" s="117"/>
      <c r="F408" s="119"/>
      <c r="G408" s="3"/>
    </row>
    <row r="409" spans="1:7" x14ac:dyDescent="0.2">
      <c r="A409" s="117" t="s">
        <v>601</v>
      </c>
      <c r="B409" s="67" t="s">
        <v>602</v>
      </c>
      <c r="C409" s="67" t="s">
        <v>604</v>
      </c>
      <c r="D409" s="119" t="s">
        <v>16</v>
      </c>
      <c r="E409" s="117"/>
      <c r="F409" s="119"/>
      <c r="G409" s="3"/>
    </row>
    <row r="410" spans="1:7" x14ac:dyDescent="0.2">
      <c r="A410" s="117" t="s">
        <v>601</v>
      </c>
      <c r="B410" s="67" t="s">
        <v>605</v>
      </c>
      <c r="C410" s="67" t="s">
        <v>606</v>
      </c>
      <c r="D410" s="119" t="s">
        <v>16</v>
      </c>
      <c r="E410" s="117"/>
      <c r="F410" s="119"/>
      <c r="G410" s="3"/>
    </row>
    <row r="411" spans="1:7" x14ac:dyDescent="0.2">
      <c r="A411" s="117" t="s">
        <v>601</v>
      </c>
      <c r="B411" s="67" t="s">
        <v>605</v>
      </c>
      <c r="C411" s="67" t="s">
        <v>607</v>
      </c>
      <c r="D411" s="119" t="s">
        <v>30</v>
      </c>
      <c r="E411" s="117"/>
      <c r="F411" s="119"/>
      <c r="G411" s="3"/>
    </row>
    <row r="412" spans="1:7" x14ac:dyDescent="0.2">
      <c r="A412" s="77" t="s">
        <v>601</v>
      </c>
      <c r="B412" s="62" t="s">
        <v>605</v>
      </c>
      <c r="C412" s="62" t="s">
        <v>608</v>
      </c>
      <c r="D412" s="79" t="s">
        <v>30</v>
      </c>
      <c r="E412" s="77"/>
      <c r="F412" s="79"/>
      <c r="G412" s="3"/>
    </row>
    <row r="413" spans="1:7" x14ac:dyDescent="0.2">
      <c r="A413" s="77" t="s">
        <v>601</v>
      </c>
      <c r="B413" s="62" t="s">
        <v>605</v>
      </c>
      <c r="C413" s="62" t="s">
        <v>609</v>
      </c>
      <c r="D413" s="79" t="s">
        <v>30</v>
      </c>
      <c r="E413" s="77"/>
      <c r="F413" s="79"/>
      <c r="G413" s="3"/>
    </row>
    <row r="414" spans="1:7" ht="25.5" x14ac:dyDescent="0.2">
      <c r="A414" s="77" t="s">
        <v>601</v>
      </c>
      <c r="B414" s="62" t="s">
        <v>610</v>
      </c>
      <c r="C414" s="62" t="s">
        <v>608</v>
      </c>
      <c r="D414" s="79" t="s">
        <v>16</v>
      </c>
      <c r="E414" s="77"/>
      <c r="F414" s="79"/>
      <c r="G414" s="3"/>
    </row>
    <row r="415" spans="1:7" ht="25.5" x14ac:dyDescent="0.2">
      <c r="A415" s="77" t="s">
        <v>601</v>
      </c>
      <c r="B415" s="62" t="s">
        <v>610</v>
      </c>
      <c r="C415" s="62" t="s">
        <v>609</v>
      </c>
      <c r="D415" s="79" t="s">
        <v>16</v>
      </c>
      <c r="E415" s="77"/>
      <c r="F415" s="79"/>
      <c r="G415" s="3"/>
    </row>
    <row r="416" spans="1:7" x14ac:dyDescent="0.2">
      <c r="A416" s="77" t="s">
        <v>601</v>
      </c>
      <c r="B416" s="62" t="s">
        <v>611</v>
      </c>
      <c r="C416" s="62" t="s">
        <v>608</v>
      </c>
      <c r="D416" s="79" t="s">
        <v>16</v>
      </c>
      <c r="E416" s="77"/>
      <c r="F416" s="79"/>
      <c r="G416" s="3"/>
    </row>
    <row r="417" spans="1:7" x14ac:dyDescent="0.2">
      <c r="A417" s="77" t="s">
        <v>601</v>
      </c>
      <c r="B417" s="62" t="s">
        <v>611</v>
      </c>
      <c r="C417" s="62" t="s">
        <v>609</v>
      </c>
      <c r="D417" s="79" t="s">
        <v>16</v>
      </c>
      <c r="E417" s="77"/>
      <c r="F417" s="79"/>
      <c r="G417" s="3"/>
    </row>
    <row r="418" spans="1:7" x14ac:dyDescent="0.2">
      <c r="A418" s="117" t="s">
        <v>601</v>
      </c>
      <c r="B418" s="67" t="s">
        <v>602</v>
      </c>
      <c r="C418" s="67" t="s">
        <v>600</v>
      </c>
      <c r="D418" s="119" t="s">
        <v>30</v>
      </c>
      <c r="E418" s="117"/>
      <c r="F418" s="119"/>
      <c r="G418" s="3"/>
    </row>
    <row r="419" spans="1:7" x14ac:dyDescent="0.2">
      <c r="A419" s="117" t="s">
        <v>601</v>
      </c>
      <c r="B419" s="67" t="s">
        <v>605</v>
      </c>
      <c r="C419" s="67" t="s">
        <v>612</v>
      </c>
      <c r="D419" s="119" t="s">
        <v>30</v>
      </c>
      <c r="E419" s="117"/>
      <c r="F419" s="119"/>
      <c r="G419" s="3"/>
    </row>
    <row r="420" spans="1:7" x14ac:dyDescent="0.2">
      <c r="A420" s="77" t="s">
        <v>601</v>
      </c>
      <c r="B420" s="62" t="s">
        <v>605</v>
      </c>
      <c r="C420" s="62" t="s">
        <v>613</v>
      </c>
      <c r="D420" s="79" t="s">
        <v>30</v>
      </c>
      <c r="E420" s="77"/>
      <c r="F420" s="79"/>
      <c r="G420" s="3"/>
    </row>
    <row r="421" spans="1:7" x14ac:dyDescent="0.2">
      <c r="A421" s="117" t="s">
        <v>601</v>
      </c>
      <c r="B421" s="67" t="s">
        <v>602</v>
      </c>
      <c r="C421" s="67" t="s">
        <v>614</v>
      </c>
      <c r="D421" s="119" t="s">
        <v>16</v>
      </c>
      <c r="E421" s="117"/>
      <c r="F421" s="119"/>
      <c r="G421" s="3"/>
    </row>
    <row r="422" spans="1:7" x14ac:dyDescent="0.2">
      <c r="A422" s="77" t="s">
        <v>601</v>
      </c>
      <c r="B422" s="62" t="s">
        <v>605</v>
      </c>
      <c r="C422" s="62" t="s">
        <v>615</v>
      </c>
      <c r="D422" s="79" t="s">
        <v>16</v>
      </c>
      <c r="E422" s="77"/>
      <c r="F422" s="79"/>
      <c r="G422" s="3"/>
    </row>
    <row r="423" spans="1:7" x14ac:dyDescent="0.2">
      <c r="A423" s="77" t="s">
        <v>601</v>
      </c>
      <c r="B423" s="62" t="s">
        <v>605</v>
      </c>
      <c r="C423" s="62" t="s">
        <v>616</v>
      </c>
      <c r="D423" s="79" t="s">
        <v>16</v>
      </c>
      <c r="E423" s="77"/>
      <c r="F423" s="79"/>
      <c r="G423" s="3"/>
    </row>
    <row r="424" spans="1:7" x14ac:dyDescent="0.2">
      <c r="A424" s="77" t="s">
        <v>601</v>
      </c>
      <c r="B424" s="62" t="s">
        <v>602</v>
      </c>
      <c r="C424" s="62" t="s">
        <v>617</v>
      </c>
      <c r="D424" s="79" t="s">
        <v>16</v>
      </c>
      <c r="E424" s="77"/>
      <c r="F424" s="79"/>
      <c r="G424" s="3"/>
    </row>
    <row r="425" spans="1:7" x14ac:dyDescent="0.2">
      <c r="A425" s="110" t="s">
        <v>601</v>
      </c>
      <c r="B425" s="67" t="s">
        <v>602</v>
      </c>
      <c r="C425" s="65" t="s">
        <v>618</v>
      </c>
      <c r="D425" s="111" t="s">
        <v>16</v>
      </c>
      <c r="E425" s="107"/>
      <c r="F425" s="119"/>
      <c r="G425" s="3"/>
    </row>
    <row r="426" spans="1:7" x14ac:dyDescent="0.2">
      <c r="A426" s="63" t="s">
        <v>601</v>
      </c>
      <c r="B426" s="62" t="s">
        <v>602</v>
      </c>
      <c r="C426" s="83" t="s">
        <v>619</v>
      </c>
      <c r="D426" s="79" t="s">
        <v>16</v>
      </c>
      <c r="E426" s="77"/>
      <c r="F426" s="79"/>
      <c r="G426" s="3"/>
    </row>
    <row r="427" spans="1:7" ht="25.5" x14ac:dyDescent="0.2">
      <c r="A427" s="110" t="s">
        <v>601</v>
      </c>
      <c r="B427" s="64" t="s">
        <v>620</v>
      </c>
      <c r="C427" s="65" t="s">
        <v>621</v>
      </c>
      <c r="D427" s="111" t="s">
        <v>16</v>
      </c>
      <c r="E427" s="107"/>
      <c r="F427" s="119"/>
      <c r="G427" s="3"/>
    </row>
    <row r="428" spans="1:7" ht="25.5" x14ac:dyDescent="0.2">
      <c r="A428" s="110" t="s">
        <v>601</v>
      </c>
      <c r="B428" s="64" t="s">
        <v>622</v>
      </c>
      <c r="C428" s="65" t="s">
        <v>623</v>
      </c>
      <c r="D428" s="111" t="s">
        <v>16</v>
      </c>
      <c r="E428" s="107"/>
      <c r="F428" s="119"/>
      <c r="G428" s="3"/>
    </row>
    <row r="429" spans="1:7" ht="38.25" x14ac:dyDescent="0.2">
      <c r="A429" s="124" t="str">
        <f t="shared" ref="A429:A437" si="0">"B05BA10"</f>
        <v>B05BA10</v>
      </c>
      <c r="B429" s="142" t="str">
        <f>"OLIO DI SOIA PARENTERALE+POLIAMINOACIDI+ELETTROLITI+GLUCOSIO"</f>
        <v>OLIO DI SOIA PARENTERALE+POLIAMINOACIDI+ELETTROLITI+GLUCOSIO</v>
      </c>
      <c r="C429" s="143" t="str">
        <f>"SACCA 1440 ML"</f>
        <v>SACCA 1440 ML</v>
      </c>
      <c r="D429" s="27" t="s">
        <v>16</v>
      </c>
      <c r="F429" s="79"/>
      <c r="G429" s="3"/>
    </row>
    <row r="430" spans="1:7" ht="51" x14ac:dyDescent="0.2">
      <c r="A430" s="87" t="str">
        <f t="shared" si="0"/>
        <v>B05BA10</v>
      </c>
      <c r="B430" s="88" t="str">
        <f>"OLIO DI SOIA PARENTERALE + POLIAMINOACIDI + ELETTROLITI + GLUCOSIO MONOIDRATO"</f>
        <v>OLIO DI SOIA PARENTERALE + POLIAMINOACIDI + ELETTROLITI + GLUCOSIO MONOIDRATO</v>
      </c>
      <c r="C430" s="89" t="str">
        <f>"sacca 2400 ml."</f>
        <v>sacca 2400 ml.</v>
      </c>
      <c r="D430" s="79" t="s">
        <v>16</v>
      </c>
      <c r="E430" s="77"/>
      <c r="F430" s="79"/>
      <c r="G430" s="3"/>
    </row>
    <row r="431" spans="1:7" s="19" customFormat="1" ht="51" x14ac:dyDescent="0.2">
      <c r="A431" s="124" t="str">
        <f t="shared" si="0"/>
        <v>B05BA10</v>
      </c>
      <c r="B431" s="142" t="str">
        <f>"OLIO DI SOIA PARENTERALE + POLIAMINOACIDI + ELETTROLITI + GLUCOSIO MONOIDRATO"</f>
        <v>OLIO DI SOIA PARENTERALE + POLIAMINOACIDI + ELETTROLITI + GLUCOSIO MONOIDRATO</v>
      </c>
      <c r="C431" s="143" t="str">
        <f>"sacca 1920 ml."</f>
        <v>sacca 1920 ml.</v>
      </c>
      <c r="D431" s="79" t="s">
        <v>16</v>
      </c>
      <c r="E431" s="77"/>
      <c r="F431" s="79"/>
    </row>
    <row r="432" spans="1:7" ht="63.75" x14ac:dyDescent="0.2">
      <c r="A432" s="87" t="str">
        <f t="shared" si="0"/>
        <v>B05BA10</v>
      </c>
      <c r="B432" s="88" t="str">
        <f>"GLUCOSIO MONOIDRATO + OLIO DI SOIA + MISCELA FISICA DI TRIGLICERIDI A CATENA MEDIA + POLIAMINOACIDI"</f>
        <v>GLUCOSIO MONOIDRATO + OLIO DI SOIA + MISCELA FISICA DI TRIGLICERIDI A CATENA MEDIA + POLIAMINOACIDI</v>
      </c>
      <c r="C432" s="89" t="str">
        <f>"sacca a triplo dipartimento 1875 ml"</f>
        <v>sacca a triplo dipartimento 1875 ml</v>
      </c>
      <c r="D432" s="79" t="s">
        <v>16</v>
      </c>
      <c r="E432" s="77"/>
      <c r="F432" s="79"/>
      <c r="G432" s="3"/>
    </row>
    <row r="433" spans="1:7" ht="63.75" x14ac:dyDescent="0.2">
      <c r="A433" s="87" t="str">
        <f t="shared" si="0"/>
        <v>B05BA10</v>
      </c>
      <c r="B433" s="88" t="str">
        <f>"GLUCOSIO MONOIDRATO + OLIO DI SOIA + MISCELA FISICA DI TRIGLICERIDI A CATENA MEDIA + POLIAMINOACIDI"</f>
        <v>GLUCOSIO MONOIDRATO + OLIO DI SOIA + MISCELA FISICA DI TRIGLICERIDI A CATENA MEDIA + POLIAMINOACIDI</v>
      </c>
      <c r="C433" s="89" t="str">
        <f>"sacca a triplo dipartimento 2500 ml"</f>
        <v>sacca a triplo dipartimento 2500 ml</v>
      </c>
      <c r="D433" s="79" t="s">
        <v>16</v>
      </c>
      <c r="E433" s="77"/>
      <c r="F433" s="79"/>
      <c r="G433" s="3"/>
    </row>
    <row r="434" spans="1:7" ht="63.75" x14ac:dyDescent="0.2">
      <c r="A434" s="87" t="str">
        <f t="shared" si="0"/>
        <v>B05BA10</v>
      </c>
      <c r="B434" s="88" t="str">
        <f>"GLUCOSIO MONOIDRATO + OLIO DI SOIA + MISCELA FISICA DI TRIGLICERIDI A CATENA MEDIA + POLIAMINOACIDI"</f>
        <v>GLUCOSIO MONOIDRATO + OLIO DI SOIA + MISCELA FISICA DI TRIGLICERIDI A CATENA MEDIA + POLIAMINOACIDI</v>
      </c>
      <c r="C434" s="89" t="str">
        <f>"sacca a triplo dipartimento 625 ml."</f>
        <v>sacca a triplo dipartimento 625 ml.</v>
      </c>
      <c r="D434" s="79" t="s">
        <v>16</v>
      </c>
      <c r="E434" s="77"/>
      <c r="F434" s="79"/>
      <c r="G434" s="3"/>
    </row>
    <row r="435" spans="1:7" ht="45" x14ac:dyDescent="0.2">
      <c r="A435" s="87" t="str">
        <f t="shared" si="0"/>
        <v>B05BA10</v>
      </c>
      <c r="B435" s="144" t="s">
        <v>624</v>
      </c>
      <c r="C435" s="89" t="str">
        <f>"sacca a triplo dipartimento 1250 ml"</f>
        <v>sacca a triplo dipartimento 1250 ml</v>
      </c>
      <c r="D435" s="79" t="s">
        <v>16</v>
      </c>
      <c r="E435" s="77"/>
      <c r="F435" s="79"/>
      <c r="G435" s="3"/>
    </row>
    <row r="436" spans="1:7" ht="45" x14ac:dyDescent="0.2">
      <c r="A436" s="80" t="s">
        <v>625</v>
      </c>
      <c r="B436" s="144" t="s">
        <v>624</v>
      </c>
      <c r="C436" s="145" t="s">
        <v>626</v>
      </c>
      <c r="D436" s="79" t="s">
        <v>16</v>
      </c>
      <c r="E436" s="77"/>
      <c r="F436" s="79"/>
      <c r="G436" s="3"/>
    </row>
    <row r="437" spans="1:7" ht="76.5" x14ac:dyDescent="0.2">
      <c r="A437" s="87" t="str">
        <f t="shared" si="0"/>
        <v>B05BA10</v>
      </c>
      <c r="B437" s="88" t="str">
        <f>"GLUCOSIO MONOIDRATO +OLIO DI SOIA+MISCELA FISICA DI TRIGLICERIDI A CAENA MEDIA+POLIAMINOACIDI+ELETT"</f>
        <v>GLUCOSIO MONOIDRATO +OLIO DI SOIA+MISCELA FISICA DI TRIGLICERIDI A CAENA MEDIA+POLIAMINOACIDI+ELETT</v>
      </c>
      <c r="C437" s="89" t="str">
        <f>"SACCA A TRIPLO DIPARTIMENTO 1875 ML"</f>
        <v>SACCA A TRIPLO DIPARTIMENTO 1875 ML</v>
      </c>
      <c r="D437" s="79" t="s">
        <v>16</v>
      </c>
      <c r="E437" s="77"/>
      <c r="F437" s="79"/>
      <c r="G437" s="3"/>
    </row>
    <row r="438" spans="1:7" s="50" customFormat="1" x14ac:dyDescent="0.2">
      <c r="A438" s="34" t="s">
        <v>627</v>
      </c>
      <c r="B438" s="34"/>
      <c r="C438" s="35"/>
      <c r="D438" s="34"/>
      <c r="E438" s="35"/>
      <c r="F438" s="36"/>
    </row>
    <row r="439" spans="1:7" s="22" customFormat="1" ht="25.5" x14ac:dyDescent="0.25">
      <c r="A439" s="26" t="s">
        <v>7</v>
      </c>
      <c r="B439" s="26" t="s">
        <v>8</v>
      </c>
      <c r="C439" s="26" t="s">
        <v>80</v>
      </c>
      <c r="D439" s="20" t="s">
        <v>10</v>
      </c>
      <c r="E439" s="20"/>
      <c r="F439" s="20" t="s">
        <v>12</v>
      </c>
    </row>
    <row r="440" spans="1:7" s="19" customFormat="1" ht="51" x14ac:dyDescent="0.2">
      <c r="A440" s="77" t="s">
        <v>628</v>
      </c>
      <c r="B440" s="62" t="s">
        <v>629</v>
      </c>
      <c r="C440" s="62" t="s">
        <v>630</v>
      </c>
      <c r="D440" s="79" t="s">
        <v>16</v>
      </c>
      <c r="E440" s="77"/>
      <c r="F440" s="79"/>
    </row>
    <row r="441" spans="1:7" s="87" customFormat="1" x14ac:dyDescent="0.2">
      <c r="A441" s="99" t="str">
        <f>"B05BB01"</f>
        <v>B05BB01</v>
      </c>
      <c r="B441" s="88" t="str">
        <f>"Sodio cloruro"</f>
        <v>Sodio cloruro</v>
      </c>
      <c r="C441" s="89" t="str">
        <f>"0.9% sacca 1 lt."</f>
        <v>0.9% sacca 1 lt.</v>
      </c>
      <c r="D441" s="146" t="s">
        <v>16</v>
      </c>
      <c r="E441" s="89"/>
    </row>
    <row r="442" spans="1:7" s="87" customFormat="1" x14ac:dyDescent="0.2">
      <c r="A442" s="99" t="str">
        <f t="shared" ref="A442:A453" si="1">"B05BB01"</f>
        <v>B05BB01</v>
      </c>
      <c r="B442" s="88" t="str">
        <f>"Sodio cloruro"</f>
        <v>Sodio cloruro</v>
      </c>
      <c r="C442" s="89" t="str">
        <f>"0.9% sacca 5 lt."</f>
        <v>0.9% sacca 5 lt.</v>
      </c>
      <c r="D442" s="146" t="s">
        <v>16</v>
      </c>
      <c r="E442" s="89"/>
    </row>
    <row r="443" spans="1:7" s="87" customFormat="1" x14ac:dyDescent="0.2">
      <c r="A443" s="99" t="str">
        <f t="shared" si="1"/>
        <v>B05BB01</v>
      </c>
      <c r="B443" s="88" t="str">
        <f>"Sodio cloruro"</f>
        <v>Sodio cloruro</v>
      </c>
      <c r="C443" s="89" t="str">
        <f>"0.9% sacca 500 ml."</f>
        <v>0.9% sacca 500 ml.</v>
      </c>
      <c r="D443" s="146" t="s">
        <v>16</v>
      </c>
      <c r="E443" s="89"/>
    </row>
    <row r="444" spans="1:7" s="87" customFormat="1" x14ac:dyDescent="0.2">
      <c r="A444" s="99" t="str">
        <f t="shared" si="1"/>
        <v>B05BB01</v>
      </c>
      <c r="B444" s="88" t="str">
        <f>"Sodio cloruro"</f>
        <v>Sodio cloruro</v>
      </c>
      <c r="C444" s="89" t="str">
        <f>"0.9% fl 5 ml."</f>
        <v>0.9% fl 5 ml.</v>
      </c>
      <c r="D444" s="146" t="s">
        <v>16</v>
      </c>
      <c r="E444" s="89"/>
    </row>
    <row r="445" spans="1:7" s="87" customFormat="1" ht="25.5" x14ac:dyDescent="0.2">
      <c r="A445" s="99" t="str">
        <f t="shared" si="1"/>
        <v>B05BB01</v>
      </c>
      <c r="B445" s="88" t="str">
        <f>"Sodio cloruro (contenitore semi-rigido in polipropilene)"</f>
        <v>Sodio cloruro (contenitore semi-rigido in polipropilene)</v>
      </c>
      <c r="C445" s="89" t="str">
        <f>"0.9% 500 ml."</f>
        <v>0.9% 500 ml.</v>
      </c>
      <c r="D445" s="146" t="s">
        <v>16</v>
      </c>
      <c r="E445" s="89"/>
    </row>
    <row r="446" spans="1:7" s="87" customFormat="1" x14ac:dyDescent="0.2">
      <c r="A446" s="99" t="str">
        <f t="shared" si="1"/>
        <v>B05BB01</v>
      </c>
      <c r="B446" s="88" t="str">
        <f>"Sodio cloruro"</f>
        <v>Sodio cloruro</v>
      </c>
      <c r="C446" s="89" t="str">
        <f>"0.9% sacca 2 lt."</f>
        <v>0.9% sacca 2 lt.</v>
      </c>
      <c r="D446" s="146" t="s">
        <v>16</v>
      </c>
      <c r="E446" s="89"/>
    </row>
    <row r="447" spans="1:7" s="87" customFormat="1" ht="51" x14ac:dyDescent="0.2">
      <c r="A447" s="99" t="str">
        <f t="shared" si="1"/>
        <v>B05BB01</v>
      </c>
      <c r="B447" s="88" t="str">
        <f>"Sodio cloruro + potassio cloruro + calcio cloruro + magnesio cloruro + sodio acetato (con sodio citr"</f>
        <v>Sodio cloruro + potassio cloruro + calcio cloruro + magnesio cloruro + sodio acetato (con sodio citr</v>
      </c>
      <c r="C447" s="89" t="str">
        <f>"flac.  500 ml"</f>
        <v>flac.  500 ml</v>
      </c>
      <c r="D447" s="146" t="s">
        <v>16</v>
      </c>
      <c r="E447" s="89"/>
    </row>
    <row r="448" spans="1:7" s="87" customFormat="1" ht="25.5" x14ac:dyDescent="0.2">
      <c r="A448" s="99" t="str">
        <f t="shared" si="1"/>
        <v>B05BB01</v>
      </c>
      <c r="B448" s="88" t="str">
        <f>"Sodio cloruro (contenitore semi-rigido in polipropilene)"</f>
        <v>Sodio cloruro (contenitore semi-rigido in polipropilene)</v>
      </c>
      <c r="C448" s="89" t="str">
        <f>"0.9% 100 ml."</f>
        <v>0.9% 100 ml.</v>
      </c>
      <c r="D448" s="146" t="s">
        <v>30</v>
      </c>
      <c r="E448" s="89"/>
    </row>
    <row r="449" spans="1:7" s="87" customFormat="1" ht="25.5" x14ac:dyDescent="0.2">
      <c r="A449" s="99" t="str">
        <f t="shared" si="1"/>
        <v>B05BB01</v>
      </c>
      <c r="B449" s="88" t="str">
        <f>"Sodio cloruro (contenitore semi-rigido in polipropilene)"</f>
        <v>Sodio cloruro (contenitore semi-rigido in polipropilene)</v>
      </c>
      <c r="C449" s="89" t="str">
        <f>"0.9% 250 ml."</f>
        <v>0.9% 250 ml.</v>
      </c>
      <c r="D449" s="146" t="s">
        <v>30</v>
      </c>
      <c r="E449" s="89"/>
    </row>
    <row r="450" spans="1:7" s="87" customFormat="1" x14ac:dyDescent="0.2">
      <c r="A450" s="99" t="str">
        <f t="shared" si="1"/>
        <v>B05BB01</v>
      </c>
      <c r="B450" s="88" t="str">
        <f>"Sodio cloruro"</f>
        <v>Sodio cloruro</v>
      </c>
      <c r="C450" s="89" t="str">
        <f>"0.9% fl 10 ml."</f>
        <v>0.9% fl 10 ml.</v>
      </c>
      <c r="D450" s="146" t="s">
        <v>16</v>
      </c>
      <c r="E450" s="89"/>
    </row>
    <row r="451" spans="1:7" s="87" customFormat="1" ht="25.5" x14ac:dyDescent="0.2">
      <c r="A451" s="99" t="str">
        <f t="shared" si="1"/>
        <v>B05BB01</v>
      </c>
      <c r="B451" s="88" t="str">
        <f>"Sodio cloruro  (in ecoflac plus a due vie)"</f>
        <v>Sodio cloruro  (in ecoflac plus a due vie)</v>
      </c>
      <c r="C451" s="89" t="str">
        <f>"0.9% 100 ml."</f>
        <v>0.9% 100 ml.</v>
      </c>
      <c r="D451" s="146" t="s">
        <v>16</v>
      </c>
      <c r="E451" s="89"/>
    </row>
    <row r="452" spans="1:7" s="87" customFormat="1" ht="25.5" x14ac:dyDescent="0.2">
      <c r="A452" s="99" t="str">
        <f t="shared" si="1"/>
        <v>B05BB01</v>
      </c>
      <c r="B452" s="88" t="str">
        <f>"Sodio cloruro  (in ecoflac plus a due vie)"</f>
        <v>Sodio cloruro  (in ecoflac plus a due vie)</v>
      </c>
      <c r="C452" s="89" t="str">
        <f>"0.9% 500 ml."</f>
        <v>0.9% 500 ml.</v>
      </c>
      <c r="D452" s="146" t="s">
        <v>16</v>
      </c>
      <c r="E452" s="89"/>
    </row>
    <row r="453" spans="1:7" s="87" customFormat="1" ht="25.5" x14ac:dyDescent="0.2">
      <c r="A453" s="99" t="str">
        <f t="shared" si="1"/>
        <v>B05BB01</v>
      </c>
      <c r="B453" s="88" t="str">
        <f>"Sodio cloruro  (in ecoflac plus a due vie)"</f>
        <v>Sodio cloruro  (in ecoflac plus a due vie)</v>
      </c>
      <c r="C453" s="89" t="str">
        <f>"0.9% 250 ml."</f>
        <v>0.9% 250 ml.</v>
      </c>
      <c r="D453" s="146" t="s">
        <v>16</v>
      </c>
      <c r="E453" s="89"/>
    </row>
    <row r="454" spans="1:7" s="87" customFormat="1" ht="42.75" x14ac:dyDescent="0.2">
      <c r="A454" s="80" t="s">
        <v>628</v>
      </c>
      <c r="B454" s="81" t="s">
        <v>631</v>
      </c>
      <c r="C454" s="80" t="s">
        <v>632</v>
      </c>
      <c r="D454" s="146" t="s">
        <v>16</v>
      </c>
      <c r="E454" s="89"/>
    </row>
    <row r="455" spans="1:7" s="87" customFormat="1" ht="42.75" x14ac:dyDescent="0.2">
      <c r="A455" s="80" t="s">
        <v>628</v>
      </c>
      <c r="B455" s="81" t="s">
        <v>631</v>
      </c>
      <c r="C455" s="80" t="s">
        <v>633</v>
      </c>
      <c r="D455" s="146" t="s">
        <v>16</v>
      </c>
      <c r="E455" s="89"/>
    </row>
    <row r="456" spans="1:7" s="87" customFormat="1" ht="38.25" x14ac:dyDescent="0.2">
      <c r="A456" s="139" t="s">
        <v>628</v>
      </c>
      <c r="B456" s="140" t="s">
        <v>634</v>
      </c>
      <c r="C456" s="141" t="s">
        <v>635</v>
      </c>
      <c r="D456" s="146" t="s">
        <v>16</v>
      </c>
      <c r="E456" s="89"/>
    </row>
    <row r="457" spans="1:7" s="19" customFormat="1" ht="38.25" x14ac:dyDescent="0.2">
      <c r="A457" s="63" t="s">
        <v>636</v>
      </c>
      <c r="B457" s="82" t="s">
        <v>637</v>
      </c>
      <c r="C457" s="83" t="s">
        <v>638</v>
      </c>
      <c r="D457" s="79" t="s">
        <v>16</v>
      </c>
      <c r="E457" s="77"/>
      <c r="F457" s="79"/>
    </row>
    <row r="458" spans="1:7" ht="51" x14ac:dyDescent="0.2">
      <c r="A458" s="63" t="s">
        <v>636</v>
      </c>
      <c r="B458" s="82" t="s">
        <v>639</v>
      </c>
      <c r="C458" s="83" t="s">
        <v>638</v>
      </c>
      <c r="D458" s="79" t="s">
        <v>16</v>
      </c>
      <c r="E458" s="77"/>
      <c r="F458" s="79"/>
      <c r="G458" s="3"/>
    </row>
    <row r="459" spans="1:7" s="50" customFormat="1" x14ac:dyDescent="0.2">
      <c r="A459" s="34" t="s">
        <v>640</v>
      </c>
      <c r="B459" s="34"/>
      <c r="C459" s="35"/>
      <c r="D459" s="34"/>
      <c r="E459" s="35"/>
      <c r="F459" s="36"/>
    </row>
    <row r="460" spans="1:7" s="22" customFormat="1" ht="25.5" x14ac:dyDescent="0.25">
      <c r="A460" s="26" t="s">
        <v>7</v>
      </c>
      <c r="B460" s="26" t="s">
        <v>8</v>
      </c>
      <c r="C460" s="26" t="s">
        <v>80</v>
      </c>
      <c r="D460" s="20" t="s">
        <v>10</v>
      </c>
      <c r="E460" s="20"/>
      <c r="F460" s="20" t="s">
        <v>12</v>
      </c>
    </row>
    <row r="461" spans="1:7" x14ac:dyDescent="0.2">
      <c r="A461" s="124" t="str">
        <f>"B05BC01"</f>
        <v>B05BC01</v>
      </c>
      <c r="B461" s="142" t="str">
        <f>"Mannitolo"</f>
        <v>Mannitolo</v>
      </c>
      <c r="C461" s="143" t="str">
        <f>"10% flac. 250 ml."</f>
        <v>10% flac. 250 ml.</v>
      </c>
      <c r="D461" s="79" t="s">
        <v>16</v>
      </c>
      <c r="E461" s="77"/>
      <c r="F461" s="79"/>
      <c r="G461" s="3"/>
    </row>
    <row r="462" spans="1:7" x14ac:dyDescent="0.2">
      <c r="A462" s="124" t="str">
        <f>"B05BC01"</f>
        <v>B05BC01</v>
      </c>
      <c r="B462" s="142" t="str">
        <f>"Mannitolo"</f>
        <v>Mannitolo</v>
      </c>
      <c r="C462" s="143" t="str">
        <f>"18% flac. 100 ml."</f>
        <v>18% flac. 100 ml.</v>
      </c>
      <c r="D462" s="79" t="s">
        <v>16</v>
      </c>
      <c r="E462" s="77"/>
      <c r="F462" s="79"/>
      <c r="G462" s="3"/>
    </row>
    <row r="463" spans="1:7" x14ac:dyDescent="0.2">
      <c r="A463" s="87" t="str">
        <f>"B05BC01"</f>
        <v>B05BC01</v>
      </c>
      <c r="B463" s="88" t="str">
        <f>"Mannitolo"</f>
        <v>Mannitolo</v>
      </c>
      <c r="C463" s="89" t="str">
        <f>"18% flac. 250 ml."</f>
        <v>18% flac. 250 ml.</v>
      </c>
      <c r="D463" s="111" t="s">
        <v>16</v>
      </c>
      <c r="E463" s="107"/>
      <c r="F463" s="111"/>
      <c r="G463" s="3"/>
    </row>
    <row r="464" spans="1:7" x14ac:dyDescent="0.2">
      <c r="A464" s="87" t="str">
        <f>"B05BC01"</f>
        <v>B05BC01</v>
      </c>
      <c r="B464" s="88" t="str">
        <f>"Mannitolo"</f>
        <v>Mannitolo</v>
      </c>
      <c r="C464" s="89" t="str">
        <f>"10% flac. 500 ml."</f>
        <v>10% flac. 500 ml.</v>
      </c>
      <c r="D464" s="111" t="s">
        <v>16</v>
      </c>
      <c r="E464" s="107"/>
      <c r="F464" s="111"/>
      <c r="G464" s="3"/>
    </row>
    <row r="465" spans="1:7" x14ac:dyDescent="0.2">
      <c r="A465" s="87" t="str">
        <f>"B05BC01"</f>
        <v>B05BC01</v>
      </c>
      <c r="B465" s="88" t="str">
        <f>"Mannitolo"</f>
        <v>Mannitolo</v>
      </c>
      <c r="C465" s="89" t="str">
        <f>"18% flac. 500 ml."</f>
        <v>18% flac. 500 ml.</v>
      </c>
      <c r="D465" s="79" t="s">
        <v>16</v>
      </c>
      <c r="E465" s="77"/>
      <c r="F465" s="79"/>
      <c r="G465" s="3"/>
    </row>
    <row r="466" spans="1:7" x14ac:dyDescent="0.2">
      <c r="A466" s="63" t="s">
        <v>641</v>
      </c>
      <c r="B466" s="62" t="s">
        <v>642</v>
      </c>
      <c r="C466" s="83" t="s">
        <v>643</v>
      </c>
      <c r="D466" s="79" t="s">
        <v>16</v>
      </c>
      <c r="E466" s="77"/>
      <c r="F466" s="79"/>
      <c r="G466" s="3"/>
    </row>
    <row r="467" spans="1:7" x14ac:dyDescent="0.2">
      <c r="A467" s="63" t="s">
        <v>641</v>
      </c>
      <c r="B467" s="62" t="s">
        <v>642</v>
      </c>
      <c r="C467" s="83" t="s">
        <v>644</v>
      </c>
      <c r="D467" s="79" t="s">
        <v>16</v>
      </c>
      <c r="E467" s="77"/>
      <c r="F467" s="79"/>
      <c r="G467" s="3"/>
    </row>
    <row r="468" spans="1:7" x14ac:dyDescent="0.2">
      <c r="A468" s="63"/>
      <c r="B468" s="62"/>
      <c r="C468" s="83"/>
      <c r="D468" s="79"/>
      <c r="E468" s="77"/>
      <c r="F468" s="79"/>
      <c r="G468" s="3"/>
    </row>
    <row r="469" spans="1:7" x14ac:dyDescent="0.2">
      <c r="A469" s="147" t="s">
        <v>645</v>
      </c>
      <c r="B469" s="148" t="s">
        <v>340</v>
      </c>
      <c r="C469" s="147" t="s">
        <v>646</v>
      </c>
      <c r="D469" s="79" t="s">
        <v>16</v>
      </c>
      <c r="E469" s="77"/>
      <c r="F469" s="79"/>
      <c r="G469" s="3"/>
    </row>
    <row r="470" spans="1:7" s="50" customFormat="1" x14ac:dyDescent="0.2">
      <c r="A470" s="34" t="s">
        <v>647</v>
      </c>
      <c r="B470" s="34"/>
      <c r="C470" s="35"/>
      <c r="D470" s="34"/>
      <c r="E470" s="35"/>
      <c r="F470" s="36"/>
    </row>
    <row r="471" spans="1:7" s="22" customFormat="1" ht="25.5" x14ac:dyDescent="0.25">
      <c r="A471" s="26" t="s">
        <v>7</v>
      </c>
      <c r="B471" s="26" t="s">
        <v>8</v>
      </c>
      <c r="C471" s="26" t="s">
        <v>80</v>
      </c>
      <c r="D471" s="20" t="s">
        <v>10</v>
      </c>
      <c r="E471" s="20"/>
      <c r="F471" s="20" t="s">
        <v>12</v>
      </c>
    </row>
    <row r="472" spans="1:7" x14ac:dyDescent="0.2">
      <c r="A472" s="110" t="s">
        <v>648</v>
      </c>
      <c r="B472" s="64" t="s">
        <v>649</v>
      </c>
      <c r="C472" s="65" t="s">
        <v>650</v>
      </c>
      <c r="D472" s="111" t="s">
        <v>16</v>
      </c>
      <c r="E472" s="107"/>
      <c r="F472" s="111"/>
      <c r="G472" s="3"/>
    </row>
    <row r="473" spans="1:7" x14ac:dyDescent="0.2">
      <c r="A473" s="117" t="s">
        <v>651</v>
      </c>
      <c r="B473" s="67" t="s">
        <v>652</v>
      </c>
      <c r="C473" s="67" t="s">
        <v>653</v>
      </c>
      <c r="D473" s="119" t="s">
        <v>16</v>
      </c>
      <c r="E473" s="117"/>
      <c r="F473" s="111"/>
      <c r="G473" s="3"/>
    </row>
    <row r="474" spans="1:7" s="50" customFormat="1" x14ac:dyDescent="0.2">
      <c r="A474" s="29" t="s">
        <v>654</v>
      </c>
      <c r="B474" s="29"/>
      <c r="C474" s="30"/>
      <c r="D474" s="29"/>
      <c r="E474" s="30"/>
      <c r="F474" s="31"/>
    </row>
    <row r="475" spans="1:7" s="50" customFormat="1" x14ac:dyDescent="0.2">
      <c r="A475" s="34" t="s">
        <v>655</v>
      </c>
      <c r="B475" s="34"/>
      <c r="C475" s="35"/>
      <c r="D475" s="34"/>
      <c r="E475" s="35"/>
      <c r="F475" s="36"/>
    </row>
    <row r="476" spans="1:7" s="22" customFormat="1" ht="25.5" x14ac:dyDescent="0.25">
      <c r="A476" s="26" t="s">
        <v>7</v>
      </c>
      <c r="B476" s="26" t="s">
        <v>8</v>
      </c>
      <c r="C476" s="26" t="s">
        <v>80</v>
      </c>
      <c r="D476" s="20" t="s">
        <v>10</v>
      </c>
      <c r="E476" s="20"/>
      <c r="F476" s="20" t="s">
        <v>12</v>
      </c>
    </row>
    <row r="477" spans="1:7" s="22" customFormat="1" x14ac:dyDescent="0.2">
      <c r="A477" s="87" t="str">
        <f>"B05XA"</f>
        <v>B05XA</v>
      </c>
      <c r="B477" s="88" t="str">
        <f>"Potassio aspartato"</f>
        <v>Potassio aspartato</v>
      </c>
      <c r="C477" s="89" t="str">
        <f>"1mEq/ml"</f>
        <v>1mEq/ml</v>
      </c>
      <c r="D477" s="20" t="s">
        <v>16</v>
      </c>
      <c r="E477" s="20"/>
      <c r="F477" s="20"/>
    </row>
    <row r="478" spans="1:7" s="22" customFormat="1" x14ac:dyDescent="0.2">
      <c r="A478" s="87" t="str">
        <f>"B05XA"</f>
        <v>B05XA</v>
      </c>
      <c r="B478" s="88" t="str">
        <f>"Potassio aspartato"</f>
        <v>Potassio aspartato</v>
      </c>
      <c r="C478" s="89" t="str">
        <f>"3 mEq/ml"</f>
        <v>3 mEq/ml</v>
      </c>
      <c r="D478" s="20" t="s">
        <v>16</v>
      </c>
      <c r="E478" s="149"/>
      <c r="F478" s="20"/>
    </row>
    <row r="479" spans="1:7" s="28" customFormat="1" x14ac:dyDescent="0.2">
      <c r="A479" s="119" t="s">
        <v>645</v>
      </c>
      <c r="B479" s="118" t="s">
        <v>656</v>
      </c>
      <c r="C479" s="57" t="s">
        <v>657</v>
      </c>
      <c r="D479" s="77" t="s">
        <v>16</v>
      </c>
      <c r="E479" s="77"/>
      <c r="F479" s="119"/>
    </row>
    <row r="480" spans="1:7" x14ac:dyDescent="0.2">
      <c r="A480" s="79" t="s">
        <v>658</v>
      </c>
      <c r="B480" s="78" t="s">
        <v>659</v>
      </c>
      <c r="C480" s="39" t="s">
        <v>646</v>
      </c>
      <c r="D480" s="79" t="s">
        <v>16</v>
      </c>
      <c r="E480" s="77"/>
      <c r="F480" s="79"/>
      <c r="G480" s="3"/>
    </row>
    <row r="481" spans="1:7" x14ac:dyDescent="0.2">
      <c r="A481" s="77" t="s">
        <v>660</v>
      </c>
      <c r="B481" s="62" t="s">
        <v>661</v>
      </c>
      <c r="C481" s="62" t="s">
        <v>662</v>
      </c>
      <c r="D481" s="79" t="s">
        <v>16</v>
      </c>
      <c r="E481" s="77"/>
      <c r="F481" s="79"/>
      <c r="G481" s="3"/>
    </row>
    <row r="482" spans="1:7" x14ac:dyDescent="0.2">
      <c r="A482" s="63" t="s">
        <v>663</v>
      </c>
      <c r="B482" s="82" t="s">
        <v>664</v>
      </c>
      <c r="C482" s="83" t="s">
        <v>665</v>
      </c>
      <c r="D482" s="79" t="s">
        <v>16</v>
      </c>
      <c r="E482" s="77"/>
      <c r="F482" s="79"/>
      <c r="G482" s="3"/>
    </row>
    <row r="483" spans="1:7" ht="25.5" x14ac:dyDescent="0.2">
      <c r="A483" s="77" t="s">
        <v>666</v>
      </c>
      <c r="B483" s="62" t="s">
        <v>667</v>
      </c>
      <c r="C483" s="62" t="s">
        <v>662</v>
      </c>
      <c r="D483" s="79" t="s">
        <v>16</v>
      </c>
      <c r="E483" s="77"/>
      <c r="F483" s="79"/>
      <c r="G483" s="3"/>
    </row>
    <row r="484" spans="1:7" x14ac:dyDescent="0.2">
      <c r="A484" s="77" t="s">
        <v>668</v>
      </c>
      <c r="B484" s="62" t="s">
        <v>669</v>
      </c>
      <c r="C484" s="62" t="s">
        <v>670</v>
      </c>
      <c r="D484" s="79" t="s">
        <v>16</v>
      </c>
      <c r="E484" s="77"/>
      <c r="F484" s="79"/>
      <c r="G484" s="3"/>
    </row>
    <row r="485" spans="1:7" ht="25.5" x14ac:dyDescent="0.2">
      <c r="A485" s="87" t="str">
        <f>"B05XA06"</f>
        <v>B05XA06</v>
      </c>
      <c r="B485" s="88" t="str">
        <f>"Potassio fosfato monobasico + potassio fosfato dibasico"</f>
        <v>Potassio fosfato monobasico + potassio fosfato dibasico</v>
      </c>
      <c r="C485" s="89" t="str">
        <f>"fl 20 mEq/10ml"</f>
        <v>fl 20 mEq/10ml</v>
      </c>
      <c r="D485" s="79" t="s">
        <v>16</v>
      </c>
      <c r="E485" s="77"/>
      <c r="F485" s="79"/>
      <c r="G485" s="3"/>
    </row>
    <row r="486" spans="1:7" x14ac:dyDescent="0.2">
      <c r="A486" s="87" t="str">
        <f>"B05XA07"</f>
        <v>B05XA07</v>
      </c>
      <c r="B486" s="88" t="str">
        <f>"Calcio cloruro"</f>
        <v>Calcio cloruro</v>
      </c>
      <c r="C486" s="89" t="str">
        <f>"1 g. fl.10 ml."</f>
        <v>1 g. fl.10 ml.</v>
      </c>
      <c r="D486" s="79" t="s">
        <v>16</v>
      </c>
      <c r="E486" s="77"/>
      <c r="F486" s="79"/>
      <c r="G486" s="3"/>
    </row>
    <row r="487" spans="1:7" s="28" customFormat="1" x14ac:dyDescent="0.2">
      <c r="A487" s="77" t="s">
        <v>671</v>
      </c>
      <c r="B487" s="62" t="s">
        <v>672</v>
      </c>
      <c r="C487" s="62" t="s">
        <v>673</v>
      </c>
      <c r="D487" s="79" t="s">
        <v>16</v>
      </c>
      <c r="E487" s="77"/>
      <c r="F487" s="79"/>
    </row>
    <row r="488" spans="1:7" s="28" customFormat="1" ht="89.25" x14ac:dyDescent="0.2">
      <c r="A488" s="110" t="s">
        <v>671</v>
      </c>
      <c r="B488" s="64" t="s">
        <v>674</v>
      </c>
      <c r="C488" s="65" t="s">
        <v>675</v>
      </c>
      <c r="D488" s="119" t="s">
        <v>16</v>
      </c>
      <c r="E488" s="117"/>
      <c r="F488" s="119"/>
    </row>
    <row r="489" spans="1:7" s="50" customFormat="1" x14ac:dyDescent="0.2">
      <c r="A489" s="51" t="s">
        <v>676</v>
      </c>
      <c r="B489" s="51"/>
      <c r="C489" s="52"/>
      <c r="D489" s="51"/>
      <c r="E489" s="52"/>
      <c r="F489" s="53"/>
    </row>
    <row r="490" spans="1:7" s="50" customFormat="1" x14ac:dyDescent="0.2">
      <c r="A490" s="29" t="s">
        <v>677</v>
      </c>
      <c r="B490" s="29"/>
      <c r="C490" s="30"/>
      <c r="D490" s="29"/>
      <c r="E490" s="30"/>
      <c r="F490" s="31"/>
    </row>
    <row r="491" spans="1:7" s="50" customFormat="1" x14ac:dyDescent="0.2">
      <c r="A491" s="34" t="s">
        <v>678</v>
      </c>
      <c r="B491" s="34"/>
      <c r="C491" s="35"/>
      <c r="D491" s="34"/>
      <c r="E491" s="35"/>
      <c r="F491" s="36"/>
    </row>
    <row r="492" spans="1:7" s="22" customFormat="1" ht="25.5" x14ac:dyDescent="0.25">
      <c r="A492" s="26" t="s">
        <v>7</v>
      </c>
      <c r="B492" s="26" t="s">
        <v>8</v>
      </c>
      <c r="C492" s="26" t="s">
        <v>80</v>
      </c>
      <c r="D492" s="20" t="s">
        <v>10</v>
      </c>
      <c r="E492" s="20"/>
      <c r="F492" s="20" t="s">
        <v>12</v>
      </c>
    </row>
    <row r="493" spans="1:7" s="22" customFormat="1" ht="14.25" x14ac:dyDescent="0.2">
      <c r="A493" s="150" t="s">
        <v>679</v>
      </c>
      <c r="B493" s="150" t="s">
        <v>680</v>
      </c>
      <c r="C493" s="150" t="s">
        <v>277</v>
      </c>
      <c r="D493" s="20" t="s">
        <v>16</v>
      </c>
      <c r="E493" s="20"/>
      <c r="F493" s="20"/>
    </row>
    <row r="494" spans="1:7" x14ac:dyDescent="0.2">
      <c r="A494" s="63" t="s">
        <v>679</v>
      </c>
      <c r="B494" s="82" t="s">
        <v>681</v>
      </c>
      <c r="C494" s="83" t="s">
        <v>682</v>
      </c>
      <c r="D494" s="79" t="s">
        <v>16</v>
      </c>
      <c r="E494" s="77"/>
      <c r="F494" s="79"/>
      <c r="G494" s="3"/>
    </row>
    <row r="495" spans="1:7" s="50" customFormat="1" x14ac:dyDescent="0.2">
      <c r="A495" s="114" t="s">
        <v>683</v>
      </c>
      <c r="B495" s="114"/>
      <c r="C495" s="114"/>
      <c r="D495" s="114"/>
      <c r="E495" s="115"/>
      <c r="F495" s="114"/>
    </row>
    <row r="496" spans="1:7" s="50" customFormat="1" x14ac:dyDescent="0.2">
      <c r="A496" s="151" t="s">
        <v>684</v>
      </c>
      <c r="B496" s="151"/>
      <c r="C496" s="152"/>
      <c r="D496" s="151"/>
      <c r="E496" s="152"/>
      <c r="F496" s="153"/>
    </row>
    <row r="497" spans="1:7" s="50" customFormat="1" x14ac:dyDescent="0.2">
      <c r="A497" s="51" t="s">
        <v>685</v>
      </c>
      <c r="B497" s="51"/>
      <c r="C497" s="52"/>
      <c r="D497" s="51"/>
      <c r="E497" s="52"/>
      <c r="F497" s="53"/>
    </row>
    <row r="498" spans="1:7" s="50" customFormat="1" x14ac:dyDescent="0.2">
      <c r="A498" s="29" t="s">
        <v>686</v>
      </c>
      <c r="B498" s="29"/>
      <c r="C498" s="30"/>
      <c r="D498" s="29"/>
      <c r="E498" s="30"/>
      <c r="F498" s="31"/>
    </row>
    <row r="499" spans="1:7" s="50" customFormat="1" x14ac:dyDescent="0.2">
      <c r="A499" s="34" t="s">
        <v>687</v>
      </c>
      <c r="B499" s="34"/>
      <c r="C499" s="35"/>
      <c r="D499" s="34"/>
      <c r="E499" s="35"/>
      <c r="F499" s="36"/>
    </row>
    <row r="500" spans="1:7" s="22" customFormat="1" ht="25.5" x14ac:dyDescent="0.25">
      <c r="A500" s="26" t="s">
        <v>7</v>
      </c>
      <c r="B500" s="26" t="s">
        <v>8</v>
      </c>
      <c r="C500" s="26" t="s">
        <v>80</v>
      </c>
      <c r="D500" s="20" t="s">
        <v>10</v>
      </c>
      <c r="E500" s="20"/>
      <c r="F500" s="20" t="s">
        <v>12</v>
      </c>
    </row>
    <row r="501" spans="1:7" x14ac:dyDescent="0.2">
      <c r="A501" s="23" t="s">
        <v>688</v>
      </c>
      <c r="B501" s="25" t="s">
        <v>689</v>
      </c>
      <c r="C501" s="25" t="s">
        <v>690</v>
      </c>
      <c r="D501" s="23" t="s">
        <v>30</v>
      </c>
      <c r="F501" s="79"/>
      <c r="G501" s="3"/>
    </row>
    <row r="502" spans="1:7" x14ac:dyDescent="0.2">
      <c r="A502" s="23" t="s">
        <v>688</v>
      </c>
      <c r="B502" s="25" t="s">
        <v>689</v>
      </c>
      <c r="C502" s="25" t="s">
        <v>691</v>
      </c>
      <c r="D502" s="23" t="s">
        <v>30</v>
      </c>
      <c r="F502" s="79"/>
      <c r="G502" s="3"/>
    </row>
    <row r="503" spans="1:7" x14ac:dyDescent="0.2">
      <c r="A503" s="63" t="s">
        <v>688</v>
      </c>
      <c r="B503" s="25" t="s">
        <v>689</v>
      </c>
      <c r="C503" s="83" t="s">
        <v>692</v>
      </c>
      <c r="D503" s="27" t="s">
        <v>30</v>
      </c>
      <c r="G503" s="3"/>
    </row>
    <row r="504" spans="1:7" x14ac:dyDescent="0.2">
      <c r="A504" s="63" t="s">
        <v>688</v>
      </c>
      <c r="B504" s="25" t="s">
        <v>689</v>
      </c>
      <c r="C504" s="83" t="s">
        <v>693</v>
      </c>
      <c r="D504" s="27" t="s">
        <v>30</v>
      </c>
      <c r="G504" s="3"/>
    </row>
    <row r="505" spans="1:7" x14ac:dyDescent="0.2">
      <c r="A505" s="63" t="s">
        <v>688</v>
      </c>
      <c r="B505" s="25" t="s">
        <v>689</v>
      </c>
      <c r="C505" s="83" t="s">
        <v>694</v>
      </c>
      <c r="D505" s="27" t="s">
        <v>30</v>
      </c>
      <c r="F505" s="79"/>
      <c r="G505" s="3"/>
    </row>
    <row r="506" spans="1:7" x14ac:dyDescent="0.2">
      <c r="A506" s="55" t="s">
        <v>695</v>
      </c>
      <c r="B506" s="66" t="s">
        <v>696</v>
      </c>
      <c r="C506" s="67" t="s">
        <v>697</v>
      </c>
      <c r="D506" s="27" t="s">
        <v>30</v>
      </c>
      <c r="F506" s="60"/>
      <c r="G506" s="3"/>
    </row>
    <row r="507" spans="1:7" x14ac:dyDescent="0.2">
      <c r="A507" s="55" t="s">
        <v>695</v>
      </c>
      <c r="B507" s="66" t="s">
        <v>696</v>
      </c>
      <c r="C507" s="68" t="s">
        <v>698</v>
      </c>
      <c r="D507" s="27" t="s">
        <v>30</v>
      </c>
      <c r="F507" s="111"/>
      <c r="G507" s="3"/>
    </row>
    <row r="508" spans="1:7" x14ac:dyDescent="0.2">
      <c r="A508" s="110" t="s">
        <v>695</v>
      </c>
      <c r="B508" s="66" t="s">
        <v>696</v>
      </c>
      <c r="C508" s="65" t="s">
        <v>699</v>
      </c>
      <c r="D508" s="27" t="s">
        <v>30</v>
      </c>
      <c r="F508" s="111"/>
      <c r="G508" s="3"/>
    </row>
    <row r="509" spans="1:7" s="50" customFormat="1" x14ac:dyDescent="0.2">
      <c r="A509" s="29" t="s">
        <v>700</v>
      </c>
      <c r="B509" s="29"/>
      <c r="C509" s="30"/>
      <c r="D509" s="29"/>
      <c r="E509" s="30"/>
      <c r="F509" s="31"/>
    </row>
    <row r="510" spans="1:7" s="50" customFormat="1" x14ac:dyDescent="0.2">
      <c r="A510" s="34" t="s">
        <v>701</v>
      </c>
      <c r="B510" s="34"/>
      <c r="C510" s="35"/>
      <c r="D510" s="34"/>
      <c r="E510" s="35"/>
      <c r="F510" s="36"/>
    </row>
    <row r="511" spans="1:7" s="22" customFormat="1" ht="25.5" x14ac:dyDescent="0.25">
      <c r="A511" s="26" t="s">
        <v>7</v>
      </c>
      <c r="B511" s="26" t="s">
        <v>8</v>
      </c>
      <c r="C511" s="26" t="s">
        <v>80</v>
      </c>
      <c r="D511" s="20" t="s">
        <v>10</v>
      </c>
      <c r="E511" s="20"/>
      <c r="F511" s="20" t="s">
        <v>12</v>
      </c>
    </row>
    <row r="512" spans="1:7" x14ac:dyDescent="0.2">
      <c r="A512" s="23" t="s">
        <v>702</v>
      </c>
      <c r="B512" s="78" t="s">
        <v>703</v>
      </c>
      <c r="C512" s="25" t="s">
        <v>704</v>
      </c>
      <c r="D512" s="27" t="s">
        <v>30</v>
      </c>
      <c r="G512" s="3"/>
    </row>
    <row r="513" spans="1:7" s="19" customFormat="1" x14ac:dyDescent="0.2">
      <c r="A513" s="77" t="s">
        <v>702</v>
      </c>
      <c r="B513" s="78" t="s">
        <v>703</v>
      </c>
      <c r="C513" s="62" t="s">
        <v>705</v>
      </c>
      <c r="D513" s="79" t="s">
        <v>30</v>
      </c>
      <c r="E513" s="77"/>
      <c r="F513" s="79"/>
    </row>
    <row r="514" spans="1:7" s="19" customFormat="1" x14ac:dyDescent="0.2">
      <c r="A514" s="77" t="s">
        <v>702</v>
      </c>
      <c r="B514" s="78" t="s">
        <v>703</v>
      </c>
      <c r="C514" s="62" t="s">
        <v>323</v>
      </c>
      <c r="D514" s="79" t="s">
        <v>30</v>
      </c>
      <c r="E514" s="77"/>
      <c r="F514" s="79"/>
    </row>
    <row r="515" spans="1:7" s="19" customFormat="1" x14ac:dyDescent="0.2">
      <c r="A515" s="63" t="s">
        <v>702</v>
      </c>
      <c r="B515" s="78" t="s">
        <v>703</v>
      </c>
      <c r="C515" s="83" t="s">
        <v>706</v>
      </c>
      <c r="D515" s="79" t="s">
        <v>30</v>
      </c>
      <c r="E515" s="77"/>
      <c r="F515" s="79"/>
    </row>
    <row r="516" spans="1:7" s="19" customFormat="1" x14ac:dyDescent="0.2">
      <c r="A516" s="63" t="s">
        <v>702</v>
      </c>
      <c r="B516" s="78" t="s">
        <v>703</v>
      </c>
      <c r="C516" s="83" t="s">
        <v>707</v>
      </c>
      <c r="D516" s="79" t="s">
        <v>30</v>
      </c>
      <c r="E516" s="77"/>
      <c r="F516" s="79"/>
    </row>
    <row r="517" spans="1:7" x14ac:dyDescent="0.2">
      <c r="A517" s="63" t="s">
        <v>708</v>
      </c>
      <c r="B517" s="82" t="s">
        <v>709</v>
      </c>
      <c r="C517" s="83" t="s">
        <v>710</v>
      </c>
      <c r="D517" s="27" t="s">
        <v>38</v>
      </c>
      <c r="G517" s="3"/>
    </row>
    <row r="518" spans="1:7" s="50" customFormat="1" x14ac:dyDescent="0.2">
      <c r="A518" s="34" t="s">
        <v>711</v>
      </c>
      <c r="B518" s="34"/>
      <c r="C518" s="35"/>
      <c r="D518" s="34"/>
      <c r="E518" s="35"/>
      <c r="F518" s="36"/>
    </row>
    <row r="519" spans="1:7" s="22" customFormat="1" ht="25.5" x14ac:dyDescent="0.25">
      <c r="A519" s="26" t="s">
        <v>7</v>
      </c>
      <c r="B519" s="26" t="s">
        <v>8</v>
      </c>
      <c r="C519" s="26" t="s">
        <v>80</v>
      </c>
      <c r="D519" s="20" t="s">
        <v>10</v>
      </c>
      <c r="E519" s="20"/>
      <c r="F519" s="20" t="s">
        <v>12</v>
      </c>
    </row>
    <row r="520" spans="1:7" x14ac:dyDescent="0.2">
      <c r="A520" s="63" t="s">
        <v>712</v>
      </c>
      <c r="B520" s="82" t="s">
        <v>713</v>
      </c>
      <c r="C520" s="83" t="s">
        <v>714</v>
      </c>
      <c r="D520" s="27" t="s">
        <v>38</v>
      </c>
      <c r="G520" s="3"/>
    </row>
    <row r="521" spans="1:7" x14ac:dyDescent="0.2">
      <c r="A521" s="63" t="s">
        <v>712</v>
      </c>
      <c r="B521" s="82" t="s">
        <v>713</v>
      </c>
      <c r="C521" s="83" t="s">
        <v>715</v>
      </c>
      <c r="D521" s="27" t="s">
        <v>30</v>
      </c>
      <c r="G521" s="3"/>
    </row>
    <row r="522" spans="1:7" x14ac:dyDescent="0.2">
      <c r="A522" s="63" t="s">
        <v>716</v>
      </c>
      <c r="B522" s="82" t="s">
        <v>717</v>
      </c>
      <c r="C522" s="83" t="s">
        <v>718</v>
      </c>
      <c r="D522" s="79" t="s">
        <v>16</v>
      </c>
      <c r="E522" s="77"/>
      <c r="F522" s="79"/>
      <c r="G522" s="3"/>
    </row>
    <row r="523" spans="1:7" x14ac:dyDescent="0.2">
      <c r="A523" s="3" t="s">
        <v>719</v>
      </c>
      <c r="B523" s="3" t="s">
        <v>720</v>
      </c>
      <c r="C523" s="25" t="s">
        <v>721</v>
      </c>
      <c r="D523" s="27" t="s">
        <v>244</v>
      </c>
      <c r="G523" s="5"/>
    </row>
    <row r="524" spans="1:7" s="50" customFormat="1" x14ac:dyDescent="0.2">
      <c r="A524" s="29" t="s">
        <v>722</v>
      </c>
      <c r="B524" s="29"/>
      <c r="C524" s="30"/>
      <c r="D524" s="29"/>
      <c r="E524" s="30"/>
      <c r="F524" s="31"/>
    </row>
    <row r="525" spans="1:7" s="50" customFormat="1" x14ac:dyDescent="0.2">
      <c r="A525" s="34" t="s">
        <v>723</v>
      </c>
      <c r="B525" s="34"/>
      <c r="C525" s="35"/>
      <c r="D525" s="34"/>
      <c r="E525" s="35"/>
      <c r="F525" s="36"/>
    </row>
    <row r="526" spans="1:7" s="22" customFormat="1" ht="25.5" x14ac:dyDescent="0.25">
      <c r="A526" s="26" t="s">
        <v>7</v>
      </c>
      <c r="B526" s="26" t="s">
        <v>8</v>
      </c>
      <c r="C526" s="26" t="s">
        <v>80</v>
      </c>
      <c r="D526" s="20" t="s">
        <v>10</v>
      </c>
      <c r="E526" s="20"/>
      <c r="F526" s="20" t="s">
        <v>12</v>
      </c>
    </row>
    <row r="527" spans="1:7" x14ac:dyDescent="0.2">
      <c r="A527" s="154" t="s">
        <v>724</v>
      </c>
      <c r="B527" s="155" t="s">
        <v>725</v>
      </c>
      <c r="C527" s="156" t="s">
        <v>726</v>
      </c>
      <c r="D527" s="23" t="s">
        <v>38</v>
      </c>
      <c r="E527" s="23" t="s">
        <v>59</v>
      </c>
      <c r="F527" s="111"/>
      <c r="G527" s="3"/>
    </row>
    <row r="528" spans="1:7" x14ac:dyDescent="0.2">
      <c r="A528" s="23" t="s">
        <v>727</v>
      </c>
      <c r="B528" s="61" t="s">
        <v>728</v>
      </c>
      <c r="C528" s="25" t="s">
        <v>729</v>
      </c>
      <c r="D528" s="27" t="s">
        <v>38</v>
      </c>
      <c r="F528" s="79"/>
      <c r="G528" s="3"/>
    </row>
    <row r="529" spans="1:7" s="157" customFormat="1" x14ac:dyDescent="0.2">
      <c r="A529" s="87" t="str">
        <f>"C01CA07"</f>
        <v>C01CA07</v>
      </c>
      <c r="B529" s="88" t="str">
        <f>"Dobutamina cloridrato"</f>
        <v>Dobutamina cloridrato</v>
      </c>
      <c r="C529" s="89" t="str">
        <f>"250 mg. 20 ml. fl."</f>
        <v>250 mg. 20 ml. fl.</v>
      </c>
      <c r="D529" s="27" t="s">
        <v>38</v>
      </c>
      <c r="E529" s="23"/>
      <c r="F529" s="79"/>
    </row>
    <row r="530" spans="1:7" x14ac:dyDescent="0.2">
      <c r="A530" s="23" t="s">
        <v>730</v>
      </c>
      <c r="B530" s="61" t="s">
        <v>731</v>
      </c>
      <c r="C530" s="25" t="s">
        <v>732</v>
      </c>
      <c r="D530" s="27" t="s">
        <v>16</v>
      </c>
      <c r="G530" s="3"/>
    </row>
    <row r="531" spans="1:7" s="28" customFormat="1" ht="25.5" x14ac:dyDescent="0.2">
      <c r="A531" s="154" t="s">
        <v>733</v>
      </c>
      <c r="B531" s="64" t="s">
        <v>734</v>
      </c>
      <c r="C531" s="156" t="s">
        <v>735</v>
      </c>
      <c r="D531" s="111" t="s">
        <v>38</v>
      </c>
      <c r="E531" s="108"/>
      <c r="F531" s="111"/>
    </row>
    <row r="532" spans="1:7" s="28" customFormat="1" ht="25.5" x14ac:dyDescent="0.2">
      <c r="A532" s="23" t="s">
        <v>736</v>
      </c>
      <c r="B532" s="61" t="s">
        <v>737</v>
      </c>
      <c r="C532" s="62" t="s">
        <v>738</v>
      </c>
      <c r="D532" s="79" t="s">
        <v>38</v>
      </c>
      <c r="E532" s="77" t="s">
        <v>59</v>
      </c>
      <c r="F532" s="79"/>
    </row>
    <row r="533" spans="1:7" s="28" customFormat="1" ht="25.5" x14ac:dyDescent="0.2">
      <c r="A533" s="23" t="s">
        <v>736</v>
      </c>
      <c r="B533" s="61" t="s">
        <v>737</v>
      </c>
      <c r="C533" s="62" t="s">
        <v>739</v>
      </c>
      <c r="D533" s="79" t="s">
        <v>38</v>
      </c>
      <c r="E533" s="77" t="s">
        <v>59</v>
      </c>
      <c r="F533" s="79"/>
    </row>
    <row r="534" spans="1:7" s="28" customFormat="1" x14ac:dyDescent="0.2">
      <c r="A534" s="63" t="s">
        <v>736</v>
      </c>
      <c r="B534" s="82" t="s">
        <v>740</v>
      </c>
      <c r="C534" s="83" t="s">
        <v>741</v>
      </c>
      <c r="D534" s="27" t="s">
        <v>30</v>
      </c>
      <c r="E534" s="77" t="s">
        <v>59</v>
      </c>
      <c r="F534" s="27"/>
    </row>
    <row r="535" spans="1:7" ht="25.5" x14ac:dyDescent="0.2">
      <c r="A535" s="63" t="s">
        <v>742</v>
      </c>
      <c r="B535" s="82" t="s">
        <v>743</v>
      </c>
      <c r="C535" s="83" t="s">
        <v>744</v>
      </c>
      <c r="D535" s="27" t="s">
        <v>38</v>
      </c>
      <c r="G535" s="3"/>
    </row>
    <row r="536" spans="1:7" s="50" customFormat="1" x14ac:dyDescent="0.2">
      <c r="A536" s="29" t="s">
        <v>745</v>
      </c>
      <c r="B536" s="29"/>
      <c r="C536" s="30"/>
      <c r="D536" s="29"/>
      <c r="E536" s="30"/>
      <c r="F536" s="31"/>
    </row>
    <row r="537" spans="1:7" s="50" customFormat="1" x14ac:dyDescent="0.2">
      <c r="A537" s="34" t="s">
        <v>746</v>
      </c>
      <c r="B537" s="34"/>
      <c r="C537" s="35"/>
      <c r="D537" s="34"/>
      <c r="E537" s="35"/>
      <c r="F537" s="36"/>
    </row>
    <row r="538" spans="1:7" s="22" customFormat="1" ht="25.5" x14ac:dyDescent="0.25">
      <c r="A538" s="26" t="s">
        <v>7</v>
      </c>
      <c r="B538" s="26" t="s">
        <v>8</v>
      </c>
      <c r="C538" s="26" t="s">
        <v>80</v>
      </c>
      <c r="D538" s="20" t="s">
        <v>10</v>
      </c>
      <c r="E538" s="20"/>
      <c r="F538" s="20" t="s">
        <v>12</v>
      </c>
    </row>
    <row r="539" spans="1:7" ht="25.5" x14ac:dyDescent="0.2">
      <c r="A539" s="69" t="s">
        <v>747</v>
      </c>
      <c r="B539" s="61" t="s">
        <v>748</v>
      </c>
      <c r="C539" s="71" t="s">
        <v>749</v>
      </c>
      <c r="D539" s="27" t="s">
        <v>38</v>
      </c>
      <c r="G539" s="3"/>
    </row>
    <row r="540" spans="1:7" x14ac:dyDescent="0.2">
      <c r="A540" s="63" t="s">
        <v>747</v>
      </c>
      <c r="B540" s="61" t="s">
        <v>748</v>
      </c>
      <c r="C540" s="83" t="s">
        <v>750</v>
      </c>
      <c r="D540" s="38" t="s">
        <v>30</v>
      </c>
      <c r="E540" s="49"/>
      <c r="F540" s="79"/>
      <c r="G540" s="3"/>
    </row>
    <row r="541" spans="1:7" x14ac:dyDescent="0.2">
      <c r="A541" s="63" t="s">
        <v>747</v>
      </c>
      <c r="B541" s="61" t="s">
        <v>748</v>
      </c>
      <c r="C541" s="83" t="s">
        <v>751</v>
      </c>
      <c r="D541" s="38" t="s">
        <v>30</v>
      </c>
      <c r="E541" s="49"/>
      <c r="G541" s="3"/>
    </row>
    <row r="542" spans="1:7" x14ac:dyDescent="0.2">
      <c r="A542" s="63" t="s">
        <v>747</v>
      </c>
      <c r="B542" s="61" t="s">
        <v>748</v>
      </c>
      <c r="C542" s="83" t="s">
        <v>752</v>
      </c>
      <c r="D542" s="38" t="s">
        <v>30</v>
      </c>
      <c r="E542" s="49"/>
      <c r="G542" s="3"/>
    </row>
    <row r="543" spans="1:7" x14ac:dyDescent="0.2">
      <c r="A543" s="23" t="s">
        <v>753</v>
      </c>
      <c r="B543" s="61" t="s">
        <v>754</v>
      </c>
      <c r="C543" s="25" t="s">
        <v>755</v>
      </c>
      <c r="D543" s="27" t="s">
        <v>30</v>
      </c>
      <c r="G543" s="3"/>
    </row>
    <row r="544" spans="1:7" x14ac:dyDescent="0.2">
      <c r="A544" s="23" t="s">
        <v>753</v>
      </c>
      <c r="B544" s="61" t="s">
        <v>754</v>
      </c>
      <c r="C544" s="25" t="s">
        <v>756</v>
      </c>
      <c r="D544" s="38" t="s">
        <v>30</v>
      </c>
      <c r="E544" s="49"/>
      <c r="G544" s="3"/>
    </row>
    <row r="545" spans="1:7" x14ac:dyDescent="0.2">
      <c r="A545" s="23" t="s">
        <v>757</v>
      </c>
      <c r="B545" s="61" t="s">
        <v>758</v>
      </c>
      <c r="C545" s="25" t="s">
        <v>759</v>
      </c>
      <c r="D545" s="38" t="s">
        <v>16</v>
      </c>
      <c r="E545" s="49"/>
      <c r="G545" s="3"/>
    </row>
    <row r="546" spans="1:7" s="50" customFormat="1" x14ac:dyDescent="0.2">
      <c r="A546" s="29" t="s">
        <v>760</v>
      </c>
      <c r="B546" s="29"/>
      <c r="C546" s="30"/>
      <c r="D546" s="29"/>
      <c r="E546" s="30"/>
      <c r="F546" s="31"/>
    </row>
    <row r="547" spans="1:7" s="50" customFormat="1" x14ac:dyDescent="0.2">
      <c r="A547" s="34" t="s">
        <v>761</v>
      </c>
      <c r="B547" s="34"/>
      <c r="C547" s="35"/>
      <c r="D547" s="34"/>
      <c r="E547" s="35"/>
      <c r="F547" s="36"/>
    </row>
    <row r="548" spans="1:7" s="22" customFormat="1" ht="25.5" x14ac:dyDescent="0.25">
      <c r="A548" s="26" t="s">
        <v>7</v>
      </c>
      <c r="B548" s="26" t="s">
        <v>8</v>
      </c>
      <c r="C548" s="26" t="s">
        <v>80</v>
      </c>
      <c r="D548" s="20" t="s">
        <v>10</v>
      </c>
      <c r="E548" s="20"/>
      <c r="F548" s="20" t="s">
        <v>12</v>
      </c>
    </row>
    <row r="549" spans="1:7" x14ac:dyDescent="0.2">
      <c r="A549" s="23" t="s">
        <v>762</v>
      </c>
      <c r="B549" s="61" t="s">
        <v>763</v>
      </c>
      <c r="C549" s="25" t="s">
        <v>764</v>
      </c>
      <c r="D549" s="27" t="s">
        <v>38</v>
      </c>
      <c r="F549" s="79"/>
      <c r="G549" s="3"/>
    </row>
    <row r="550" spans="1:7" s="28" customFormat="1" x14ac:dyDescent="0.2">
      <c r="A550" s="69" t="s">
        <v>762</v>
      </c>
      <c r="B550" s="70" t="s">
        <v>763</v>
      </c>
      <c r="C550" s="71" t="s">
        <v>765</v>
      </c>
      <c r="D550" s="27" t="s">
        <v>38</v>
      </c>
      <c r="E550" s="23"/>
      <c r="F550" s="111"/>
    </row>
    <row r="551" spans="1:7" x14ac:dyDescent="0.2">
      <c r="A551" s="154" t="s">
        <v>762</v>
      </c>
      <c r="B551" s="155" t="s">
        <v>766</v>
      </c>
      <c r="C551" s="156" t="s">
        <v>767</v>
      </c>
      <c r="D551" s="27" t="s">
        <v>38</v>
      </c>
      <c r="F551" s="111"/>
      <c r="G551" s="3"/>
    </row>
    <row r="552" spans="1:7" s="50" customFormat="1" x14ac:dyDescent="0.2">
      <c r="A552" s="34" t="s">
        <v>768</v>
      </c>
      <c r="B552" s="34"/>
      <c r="C552" s="35"/>
      <c r="D552" s="34"/>
      <c r="E552" s="35"/>
      <c r="F552" s="36"/>
    </row>
    <row r="553" spans="1:7" s="22" customFormat="1" ht="25.5" x14ac:dyDescent="0.25">
      <c r="A553" s="26" t="s">
        <v>7</v>
      </c>
      <c r="B553" s="26" t="s">
        <v>8</v>
      </c>
      <c r="C553" s="26" t="s">
        <v>80</v>
      </c>
      <c r="D553" s="20" t="s">
        <v>10</v>
      </c>
      <c r="E553" s="20"/>
      <c r="F553" s="20" t="s">
        <v>12</v>
      </c>
    </row>
    <row r="554" spans="1:7" x14ac:dyDescent="0.2">
      <c r="A554" s="63" t="s">
        <v>769</v>
      </c>
      <c r="B554" s="82" t="s">
        <v>770</v>
      </c>
      <c r="C554" s="83" t="s">
        <v>771</v>
      </c>
      <c r="D554" s="79" t="s">
        <v>16</v>
      </c>
      <c r="E554" s="78"/>
      <c r="F554" s="158"/>
      <c r="G554" s="3"/>
    </row>
    <row r="555" spans="1:7" x14ac:dyDescent="0.2">
      <c r="A555" s="154" t="s">
        <v>772</v>
      </c>
      <c r="B555" s="155" t="s">
        <v>773</v>
      </c>
      <c r="C555" s="156" t="s">
        <v>774</v>
      </c>
      <c r="D555" s="79" t="s">
        <v>38</v>
      </c>
      <c r="E555" s="77"/>
      <c r="F555" s="111"/>
      <c r="G555" s="3"/>
    </row>
    <row r="556" spans="1:7" s="50" customFormat="1" x14ac:dyDescent="0.2">
      <c r="A556" s="51" t="s">
        <v>775</v>
      </c>
      <c r="B556" s="51"/>
      <c r="C556" s="52"/>
      <c r="D556" s="51"/>
      <c r="E556" s="52"/>
      <c r="F556" s="53"/>
    </row>
    <row r="557" spans="1:7" s="50" customFormat="1" x14ac:dyDescent="0.2">
      <c r="A557" s="29" t="s">
        <v>776</v>
      </c>
      <c r="B557" s="29"/>
      <c r="C557" s="30"/>
      <c r="D557" s="29"/>
      <c r="E557" s="30"/>
      <c r="F557" s="31"/>
    </row>
    <row r="558" spans="1:7" s="50" customFormat="1" x14ac:dyDescent="0.2">
      <c r="A558" s="34" t="s">
        <v>777</v>
      </c>
      <c r="B558" s="34"/>
      <c r="C558" s="35"/>
      <c r="D558" s="34"/>
      <c r="E558" s="35"/>
      <c r="F558" s="36"/>
    </row>
    <row r="559" spans="1:7" s="22" customFormat="1" ht="25.5" x14ac:dyDescent="0.25">
      <c r="A559" s="26" t="s">
        <v>7</v>
      </c>
      <c r="B559" s="26" t="s">
        <v>8</v>
      </c>
      <c r="C559" s="26" t="s">
        <v>80</v>
      </c>
      <c r="D559" s="20" t="s">
        <v>10</v>
      </c>
      <c r="E559" s="20"/>
      <c r="F559" s="20" t="s">
        <v>12</v>
      </c>
    </row>
    <row r="560" spans="1:7" s="50" customFormat="1" x14ac:dyDescent="0.2">
      <c r="A560" s="34" t="s">
        <v>778</v>
      </c>
      <c r="B560" s="34"/>
      <c r="C560" s="35"/>
      <c r="D560" s="34"/>
      <c r="E560" s="35"/>
      <c r="F560" s="36"/>
    </row>
    <row r="561" spans="1:7" s="22" customFormat="1" ht="25.5" x14ac:dyDescent="0.25">
      <c r="A561" s="26" t="s">
        <v>7</v>
      </c>
      <c r="B561" s="26" t="s">
        <v>8</v>
      </c>
      <c r="C561" s="26" t="s">
        <v>80</v>
      </c>
      <c r="D561" s="20" t="s">
        <v>10</v>
      </c>
      <c r="E561" s="20"/>
      <c r="F561" s="20" t="s">
        <v>12</v>
      </c>
    </row>
    <row r="562" spans="1:7" x14ac:dyDescent="0.2">
      <c r="A562" s="63" t="s">
        <v>779</v>
      </c>
      <c r="B562" s="82" t="s">
        <v>780</v>
      </c>
      <c r="C562" s="83" t="s">
        <v>781</v>
      </c>
      <c r="D562" s="79" t="s">
        <v>30</v>
      </c>
      <c r="E562" s="77"/>
      <c r="F562" s="79"/>
      <c r="G562" s="3"/>
    </row>
    <row r="563" spans="1:7" x14ac:dyDescent="0.2">
      <c r="A563" s="63" t="s">
        <v>779</v>
      </c>
      <c r="B563" s="82" t="s">
        <v>780</v>
      </c>
      <c r="C563" s="83" t="s">
        <v>782</v>
      </c>
      <c r="D563" s="79" t="s">
        <v>30</v>
      </c>
      <c r="E563" s="77"/>
      <c r="F563" s="79"/>
      <c r="G563" s="3"/>
    </row>
    <row r="564" spans="1:7" x14ac:dyDescent="0.2">
      <c r="A564" s="87" t="str">
        <f>"C02AC01"</f>
        <v>C02AC01</v>
      </c>
      <c r="B564" s="88" t="str">
        <f>"Clonidina cloridrato"</f>
        <v>Clonidina cloridrato</v>
      </c>
      <c r="C564" s="89" t="str">
        <f>"f.le im.iv 150 mcg"</f>
        <v>f.le im.iv 150 mcg</v>
      </c>
      <c r="D564" s="79" t="s">
        <v>38</v>
      </c>
      <c r="E564" s="77"/>
      <c r="F564" s="79"/>
      <c r="G564" s="3"/>
    </row>
    <row r="565" spans="1:7" s="50" customFormat="1" x14ac:dyDescent="0.2">
      <c r="A565" s="29" t="s">
        <v>783</v>
      </c>
      <c r="B565" s="29"/>
      <c r="C565" s="30"/>
      <c r="D565" s="29"/>
      <c r="E565" s="30"/>
      <c r="F565" s="31"/>
    </row>
    <row r="566" spans="1:7" s="50" customFormat="1" x14ac:dyDescent="0.2">
      <c r="A566" s="34" t="s">
        <v>784</v>
      </c>
      <c r="B566" s="34"/>
      <c r="C566" s="35"/>
      <c r="D566" s="34"/>
      <c r="E566" s="35"/>
      <c r="F566" s="36"/>
    </row>
    <row r="567" spans="1:7" s="22" customFormat="1" ht="25.5" x14ac:dyDescent="0.25">
      <c r="A567" s="26" t="s">
        <v>7</v>
      </c>
      <c r="B567" s="26" t="s">
        <v>8</v>
      </c>
      <c r="C567" s="26" t="s">
        <v>80</v>
      </c>
      <c r="D567" s="20" t="s">
        <v>10</v>
      </c>
      <c r="E567" s="20"/>
      <c r="F567" s="20" t="s">
        <v>12</v>
      </c>
    </row>
    <row r="568" spans="1:7" x14ac:dyDescent="0.2">
      <c r="A568" s="63" t="s">
        <v>785</v>
      </c>
      <c r="B568" s="82" t="s">
        <v>786</v>
      </c>
      <c r="C568" s="83" t="s">
        <v>787</v>
      </c>
      <c r="D568" s="27" t="s">
        <v>30</v>
      </c>
      <c r="G568" s="3"/>
    </row>
    <row r="569" spans="1:7" x14ac:dyDescent="0.2">
      <c r="A569" s="63" t="s">
        <v>785</v>
      </c>
      <c r="B569" s="82" t="s">
        <v>786</v>
      </c>
      <c r="C569" s="83" t="s">
        <v>788</v>
      </c>
      <c r="D569" s="27" t="s">
        <v>30</v>
      </c>
      <c r="G569" s="3"/>
    </row>
    <row r="570" spans="1:7" x14ac:dyDescent="0.2">
      <c r="A570" s="63" t="s">
        <v>789</v>
      </c>
      <c r="B570" s="82" t="s">
        <v>790</v>
      </c>
      <c r="C570" s="83" t="s">
        <v>791</v>
      </c>
      <c r="D570" s="27" t="s">
        <v>38</v>
      </c>
      <c r="G570" s="3"/>
    </row>
    <row r="571" spans="1:7" s="50" customFormat="1" x14ac:dyDescent="0.2">
      <c r="A571" s="29" t="s">
        <v>792</v>
      </c>
      <c r="B571" s="29"/>
      <c r="C571" s="30"/>
      <c r="D571" s="29"/>
      <c r="E571" s="30"/>
      <c r="F571" s="31"/>
    </row>
    <row r="572" spans="1:7" s="50" customFormat="1" x14ac:dyDescent="0.2">
      <c r="A572" s="34" t="s">
        <v>793</v>
      </c>
      <c r="B572" s="34"/>
      <c r="C572" s="35"/>
      <c r="D572" s="34"/>
      <c r="E572" s="35"/>
      <c r="F572" s="36"/>
    </row>
    <row r="573" spans="1:7" s="22" customFormat="1" ht="25.5" x14ac:dyDescent="0.25">
      <c r="A573" s="26" t="s">
        <v>7</v>
      </c>
      <c r="B573" s="26" t="s">
        <v>8</v>
      </c>
      <c r="C573" s="26" t="s">
        <v>80</v>
      </c>
      <c r="D573" s="20" t="s">
        <v>10</v>
      </c>
      <c r="E573" s="20"/>
      <c r="F573" s="20" t="s">
        <v>12</v>
      </c>
    </row>
    <row r="574" spans="1:7" x14ac:dyDescent="0.2">
      <c r="A574" s="154" t="s">
        <v>794</v>
      </c>
      <c r="B574" s="155" t="s">
        <v>795</v>
      </c>
      <c r="C574" s="156" t="s">
        <v>796</v>
      </c>
      <c r="D574" s="79" t="s">
        <v>38</v>
      </c>
      <c r="E574" s="77"/>
      <c r="G574" s="3"/>
    </row>
    <row r="575" spans="1:7" s="50" customFormat="1" x14ac:dyDescent="0.2">
      <c r="A575" s="29" t="s">
        <v>797</v>
      </c>
      <c r="B575" s="29"/>
      <c r="C575" s="30"/>
      <c r="D575" s="29"/>
      <c r="E575" s="30"/>
      <c r="F575" s="31"/>
    </row>
    <row r="576" spans="1:7" s="50" customFormat="1" x14ac:dyDescent="0.2">
      <c r="A576" s="34" t="s">
        <v>798</v>
      </c>
      <c r="B576" s="34"/>
      <c r="C576" s="35"/>
      <c r="D576" s="34"/>
      <c r="E576" s="35"/>
      <c r="F576" s="36"/>
    </row>
    <row r="577" spans="1:7" s="22" customFormat="1" ht="25.5" x14ac:dyDescent="0.25">
      <c r="A577" s="26" t="s">
        <v>7</v>
      </c>
      <c r="B577" s="26" t="s">
        <v>8</v>
      </c>
      <c r="C577" s="26" t="s">
        <v>80</v>
      </c>
      <c r="D577" s="20" t="s">
        <v>10</v>
      </c>
      <c r="E577" s="20"/>
      <c r="F577" s="20" t="s">
        <v>12</v>
      </c>
    </row>
    <row r="578" spans="1:7" x14ac:dyDescent="0.2">
      <c r="A578" s="23" t="s">
        <v>799</v>
      </c>
      <c r="B578" s="61" t="s">
        <v>800</v>
      </c>
      <c r="C578" s="25" t="s">
        <v>801</v>
      </c>
      <c r="D578" s="38" t="s">
        <v>244</v>
      </c>
      <c r="E578" s="49"/>
      <c r="F578" s="79"/>
      <c r="G578" s="3"/>
    </row>
    <row r="579" spans="1:7" x14ac:dyDescent="0.2">
      <c r="A579" s="23" t="s">
        <v>799</v>
      </c>
      <c r="B579" s="61" t="s">
        <v>800</v>
      </c>
      <c r="C579" s="25" t="s">
        <v>802</v>
      </c>
      <c r="D579" s="38" t="s">
        <v>244</v>
      </c>
      <c r="E579" s="49"/>
      <c r="F579" s="79"/>
      <c r="G579" s="3"/>
    </row>
    <row r="580" spans="1:7" ht="14.25" x14ac:dyDescent="0.2">
      <c r="A580" s="80" t="s">
        <v>803</v>
      </c>
      <c r="B580" s="61" t="s">
        <v>804</v>
      </c>
      <c r="C580" s="80" t="s">
        <v>805</v>
      </c>
      <c r="D580" s="38" t="s">
        <v>244</v>
      </c>
      <c r="E580" s="49"/>
      <c r="F580" s="79"/>
      <c r="G580" s="3"/>
    </row>
    <row r="581" spans="1:7" x14ac:dyDescent="0.2">
      <c r="A581" s="23" t="s">
        <v>806</v>
      </c>
      <c r="B581" s="61" t="s">
        <v>807</v>
      </c>
      <c r="C581" s="25" t="s">
        <v>808</v>
      </c>
      <c r="D581" s="38" t="s">
        <v>244</v>
      </c>
      <c r="E581" s="49"/>
      <c r="F581" s="79"/>
      <c r="G581" s="3"/>
    </row>
    <row r="582" spans="1:7" x14ac:dyDescent="0.2">
      <c r="A582" s="23" t="s">
        <v>809</v>
      </c>
      <c r="B582" s="142" t="str">
        <f>"Sildenafil"</f>
        <v>Sildenafil</v>
      </c>
      <c r="C582" s="143" t="str">
        <f>"cpr. 20 mg"</f>
        <v>cpr. 20 mg</v>
      </c>
      <c r="D582" s="38" t="s">
        <v>38</v>
      </c>
      <c r="E582" s="49"/>
      <c r="F582" s="79"/>
      <c r="G582" s="3"/>
    </row>
    <row r="583" spans="1:7" s="50" customFormat="1" x14ac:dyDescent="0.2">
      <c r="A583" s="51" t="s">
        <v>810</v>
      </c>
      <c r="B583" s="51"/>
      <c r="C583" s="52"/>
      <c r="D583" s="51"/>
      <c r="E583" s="52"/>
      <c r="F583" s="53"/>
    </row>
    <row r="584" spans="1:7" s="50" customFormat="1" x14ac:dyDescent="0.2">
      <c r="A584" s="29" t="s">
        <v>811</v>
      </c>
      <c r="B584" s="29"/>
      <c r="C584" s="30"/>
      <c r="D584" s="29"/>
      <c r="E584" s="30"/>
      <c r="F584" s="31"/>
    </row>
    <row r="585" spans="1:7" s="50" customFormat="1" x14ac:dyDescent="0.2">
      <c r="A585" s="34" t="s">
        <v>812</v>
      </c>
      <c r="B585" s="34"/>
      <c r="C585" s="35"/>
      <c r="D585" s="34"/>
      <c r="E585" s="35"/>
      <c r="F585" s="36"/>
    </row>
    <row r="586" spans="1:7" s="22" customFormat="1" ht="25.5" x14ac:dyDescent="0.25">
      <c r="A586" s="26" t="s">
        <v>7</v>
      </c>
      <c r="B586" s="26" t="s">
        <v>8</v>
      </c>
      <c r="C586" s="26" t="s">
        <v>80</v>
      </c>
      <c r="D586" s="20" t="s">
        <v>10</v>
      </c>
      <c r="E586" s="20"/>
      <c r="F586" s="20" t="s">
        <v>12</v>
      </c>
    </row>
    <row r="587" spans="1:7" x14ac:dyDescent="0.2">
      <c r="A587" s="23" t="s">
        <v>813</v>
      </c>
      <c r="B587" s="61" t="s">
        <v>814</v>
      </c>
      <c r="C587" s="25" t="s">
        <v>84</v>
      </c>
      <c r="D587" s="79" t="s">
        <v>30</v>
      </c>
      <c r="E587" s="77"/>
      <c r="F587" s="79"/>
      <c r="G587" s="3"/>
    </row>
    <row r="588" spans="1:7" s="50" customFormat="1" x14ac:dyDescent="0.2">
      <c r="A588" s="29" t="s">
        <v>815</v>
      </c>
      <c r="B588" s="29"/>
      <c r="C588" s="30"/>
      <c r="D588" s="29"/>
      <c r="E588" s="30"/>
      <c r="F588" s="31"/>
    </row>
    <row r="589" spans="1:7" s="50" customFormat="1" x14ac:dyDescent="0.2">
      <c r="A589" s="34" t="s">
        <v>816</v>
      </c>
      <c r="B589" s="34"/>
      <c r="C589" s="35"/>
      <c r="D589" s="34"/>
      <c r="E589" s="35"/>
      <c r="F589" s="36"/>
    </row>
    <row r="590" spans="1:7" s="22" customFormat="1" ht="25.5" x14ac:dyDescent="0.25">
      <c r="A590" s="26" t="s">
        <v>7</v>
      </c>
      <c r="B590" s="26" t="s">
        <v>8</v>
      </c>
      <c r="C590" s="26" t="s">
        <v>80</v>
      </c>
      <c r="D590" s="20" t="s">
        <v>10</v>
      </c>
      <c r="E590" s="20"/>
      <c r="F590" s="20" t="s">
        <v>12</v>
      </c>
    </row>
    <row r="591" spans="1:7" x14ac:dyDescent="0.2">
      <c r="A591" s="63" t="s">
        <v>817</v>
      </c>
      <c r="B591" s="82" t="s">
        <v>818</v>
      </c>
      <c r="C591" s="83" t="s">
        <v>819</v>
      </c>
      <c r="D591" s="79" t="s">
        <v>30</v>
      </c>
      <c r="E591" s="77"/>
      <c r="F591" s="79"/>
      <c r="G591" s="3"/>
    </row>
    <row r="592" spans="1:7" x14ac:dyDescent="0.2">
      <c r="A592" s="63" t="s">
        <v>817</v>
      </c>
      <c r="B592" s="82" t="s">
        <v>818</v>
      </c>
      <c r="C592" s="83" t="s">
        <v>820</v>
      </c>
      <c r="D592" s="79" t="s">
        <v>30</v>
      </c>
      <c r="E592" s="77"/>
      <c r="F592" s="79"/>
      <c r="G592" s="3"/>
    </row>
    <row r="593" spans="1:7" x14ac:dyDescent="0.2">
      <c r="A593" s="63" t="s">
        <v>817</v>
      </c>
      <c r="B593" s="82" t="s">
        <v>818</v>
      </c>
      <c r="C593" s="83" t="s">
        <v>456</v>
      </c>
      <c r="D593" s="79" t="s">
        <v>30</v>
      </c>
      <c r="E593" s="77"/>
      <c r="F593" s="79"/>
      <c r="G593" s="3"/>
    </row>
    <row r="594" spans="1:7" x14ac:dyDescent="0.2">
      <c r="A594" s="63" t="s">
        <v>817</v>
      </c>
      <c r="B594" s="82" t="s">
        <v>818</v>
      </c>
      <c r="C594" s="83" t="s">
        <v>821</v>
      </c>
      <c r="D594" s="79" t="s">
        <v>30</v>
      </c>
      <c r="E594" s="77"/>
      <c r="F594" s="79"/>
      <c r="G594" s="3"/>
    </row>
    <row r="595" spans="1:7" x14ac:dyDescent="0.2">
      <c r="A595" s="154" t="s">
        <v>817</v>
      </c>
      <c r="B595" s="155" t="s">
        <v>818</v>
      </c>
      <c r="C595" s="156" t="s">
        <v>822</v>
      </c>
      <c r="D595" s="111" t="s">
        <v>30</v>
      </c>
      <c r="E595" s="107"/>
      <c r="F595" s="111"/>
      <c r="G595" s="3"/>
    </row>
    <row r="596" spans="1:7" s="50" customFormat="1" x14ac:dyDescent="0.2">
      <c r="A596" s="29" t="s">
        <v>823</v>
      </c>
      <c r="B596" s="29"/>
      <c r="C596" s="30"/>
      <c r="D596" s="29"/>
      <c r="E596" s="30"/>
      <c r="F596" s="31"/>
    </row>
    <row r="597" spans="1:7" s="50" customFormat="1" x14ac:dyDescent="0.2">
      <c r="A597" s="34" t="s">
        <v>824</v>
      </c>
      <c r="B597" s="34"/>
      <c r="C597" s="35"/>
      <c r="D597" s="34"/>
      <c r="E597" s="35"/>
      <c r="F597" s="36"/>
    </row>
    <row r="598" spans="1:7" s="22" customFormat="1" ht="25.5" x14ac:dyDescent="0.25">
      <c r="A598" s="26" t="s">
        <v>7</v>
      </c>
      <c r="B598" s="26" t="s">
        <v>8</v>
      </c>
      <c r="C598" s="26" t="s">
        <v>80</v>
      </c>
      <c r="D598" s="20" t="s">
        <v>10</v>
      </c>
      <c r="E598" s="20"/>
      <c r="F598" s="20" t="s">
        <v>12</v>
      </c>
    </row>
    <row r="599" spans="1:7" x14ac:dyDescent="0.2">
      <c r="A599" s="63" t="s">
        <v>825</v>
      </c>
      <c r="B599" s="82" t="s">
        <v>826</v>
      </c>
      <c r="C599" s="83" t="s">
        <v>710</v>
      </c>
      <c r="D599" s="79" t="s">
        <v>30</v>
      </c>
      <c r="E599" s="77"/>
      <c r="F599" s="79"/>
      <c r="G599" s="3"/>
    </row>
    <row r="600" spans="1:7" x14ac:dyDescent="0.2">
      <c r="A600" s="59" t="s">
        <v>827</v>
      </c>
      <c r="B600" s="159" t="s">
        <v>828</v>
      </c>
      <c r="C600" s="160" t="s">
        <v>710</v>
      </c>
      <c r="D600" s="111" t="s">
        <v>30</v>
      </c>
      <c r="E600" s="107"/>
      <c r="F600" s="111"/>
      <c r="G600" s="3"/>
    </row>
    <row r="601" spans="1:7" x14ac:dyDescent="0.2">
      <c r="A601" s="154" t="s">
        <v>827</v>
      </c>
      <c r="B601" s="159" t="s">
        <v>828</v>
      </c>
      <c r="C601" s="156" t="s">
        <v>829</v>
      </c>
      <c r="D601" s="27" t="s">
        <v>38</v>
      </c>
      <c r="F601" s="111"/>
      <c r="G601" s="3"/>
    </row>
    <row r="602" spans="1:7" s="50" customFormat="1" x14ac:dyDescent="0.2">
      <c r="A602" s="29" t="s">
        <v>830</v>
      </c>
      <c r="B602" s="29"/>
      <c r="C602" s="30"/>
      <c r="D602" s="29"/>
      <c r="E602" s="30"/>
      <c r="F602" s="31"/>
    </row>
    <row r="603" spans="1:7" s="50" customFormat="1" x14ac:dyDescent="0.2">
      <c r="A603" s="51" t="s">
        <v>831</v>
      </c>
      <c r="B603" s="51"/>
      <c r="C603" s="52"/>
      <c r="D603" s="51"/>
      <c r="E603" s="52"/>
      <c r="F603" s="53"/>
    </row>
    <row r="604" spans="1:7" s="50" customFormat="1" x14ac:dyDescent="0.2">
      <c r="A604" s="29" t="s">
        <v>832</v>
      </c>
      <c r="B604" s="29"/>
      <c r="C604" s="30"/>
      <c r="D604" s="29"/>
      <c r="E604" s="30"/>
      <c r="F604" s="31"/>
    </row>
    <row r="605" spans="1:7" s="50" customFormat="1" x14ac:dyDescent="0.2">
      <c r="A605" s="34" t="s">
        <v>833</v>
      </c>
      <c r="B605" s="34"/>
      <c r="C605" s="35"/>
      <c r="D605" s="34"/>
      <c r="E605" s="35"/>
      <c r="F605" s="36"/>
    </row>
    <row r="606" spans="1:7" s="22" customFormat="1" ht="25.5" x14ac:dyDescent="0.25">
      <c r="A606" s="26" t="s">
        <v>7</v>
      </c>
      <c r="B606" s="26" t="s">
        <v>8</v>
      </c>
      <c r="C606" s="26" t="s">
        <v>80</v>
      </c>
      <c r="D606" s="20" t="s">
        <v>10</v>
      </c>
      <c r="E606" s="20"/>
      <c r="F606" s="20" t="s">
        <v>12</v>
      </c>
    </row>
    <row r="607" spans="1:7" x14ac:dyDescent="0.2">
      <c r="A607" s="63" t="s">
        <v>834</v>
      </c>
      <c r="B607" s="82" t="s">
        <v>835</v>
      </c>
      <c r="C607" s="83" t="s">
        <v>836</v>
      </c>
      <c r="D607" s="79" t="s">
        <v>16</v>
      </c>
      <c r="E607" s="77"/>
      <c r="F607" s="79"/>
      <c r="G607" s="3"/>
    </row>
    <row r="608" spans="1:7" x14ac:dyDescent="0.2">
      <c r="A608" s="154" t="s">
        <v>834</v>
      </c>
      <c r="B608" s="155" t="s">
        <v>835</v>
      </c>
      <c r="C608" s="156" t="s">
        <v>837</v>
      </c>
      <c r="D608" s="111" t="s">
        <v>16</v>
      </c>
      <c r="E608" s="107"/>
      <c r="G608" s="3"/>
    </row>
    <row r="609" spans="1:7" s="50" customFormat="1" x14ac:dyDescent="0.2">
      <c r="A609" s="51" t="s">
        <v>838</v>
      </c>
      <c r="B609" s="51"/>
      <c r="C609" s="52"/>
      <c r="D609" s="51"/>
      <c r="E609" s="52"/>
      <c r="F609" s="53"/>
    </row>
    <row r="610" spans="1:7" s="50" customFormat="1" x14ac:dyDescent="0.2">
      <c r="A610" s="29" t="s">
        <v>839</v>
      </c>
      <c r="B610" s="29"/>
      <c r="C610" s="30"/>
      <c r="D610" s="29"/>
      <c r="E610" s="30"/>
      <c r="F610" s="31"/>
    </row>
    <row r="611" spans="1:7" s="50" customFormat="1" x14ac:dyDescent="0.2">
      <c r="A611" s="34" t="s">
        <v>840</v>
      </c>
      <c r="B611" s="34"/>
      <c r="C611" s="35"/>
      <c r="D611" s="34"/>
      <c r="E611" s="35"/>
      <c r="F611" s="36"/>
    </row>
    <row r="612" spans="1:7" s="22" customFormat="1" ht="25.5" x14ac:dyDescent="0.25">
      <c r="A612" s="26" t="s">
        <v>7</v>
      </c>
      <c r="B612" s="26" t="s">
        <v>8</v>
      </c>
      <c r="C612" s="26" t="s">
        <v>80</v>
      </c>
      <c r="D612" s="20" t="s">
        <v>10</v>
      </c>
      <c r="E612" s="20"/>
      <c r="F612" s="20" t="s">
        <v>12</v>
      </c>
    </row>
    <row r="613" spans="1:7" ht="38.25" x14ac:dyDescent="0.2">
      <c r="A613" s="23" t="s">
        <v>841</v>
      </c>
      <c r="B613" s="61" t="s">
        <v>842</v>
      </c>
      <c r="C613" s="25" t="s">
        <v>843</v>
      </c>
      <c r="D613" s="79" t="s">
        <v>16</v>
      </c>
      <c r="E613" s="77"/>
      <c r="F613" s="79"/>
      <c r="G613" s="3"/>
    </row>
    <row r="614" spans="1:7" s="50" customFormat="1" x14ac:dyDescent="0.2">
      <c r="A614" s="29" t="s">
        <v>844</v>
      </c>
      <c r="B614" s="29"/>
      <c r="C614" s="30"/>
      <c r="D614" s="29"/>
      <c r="E614" s="30"/>
      <c r="F614" s="31"/>
    </row>
    <row r="615" spans="1:7" s="50" customFormat="1" x14ac:dyDescent="0.2">
      <c r="A615" s="34" t="s">
        <v>845</v>
      </c>
      <c r="B615" s="34"/>
      <c r="C615" s="35"/>
      <c r="D615" s="34"/>
      <c r="E615" s="35"/>
      <c r="F615" s="36"/>
    </row>
    <row r="616" spans="1:7" s="22" customFormat="1" ht="25.5" x14ac:dyDescent="0.25">
      <c r="A616" s="26" t="s">
        <v>7</v>
      </c>
      <c r="B616" s="26" t="s">
        <v>8</v>
      </c>
      <c r="C616" s="26" t="s">
        <v>80</v>
      </c>
      <c r="D616" s="20" t="s">
        <v>10</v>
      </c>
      <c r="E616" s="20"/>
      <c r="F616" s="20" t="s">
        <v>12</v>
      </c>
    </row>
    <row r="617" spans="1:7" s="19" customFormat="1" x14ac:dyDescent="0.2">
      <c r="A617" s="63" t="s">
        <v>846</v>
      </c>
      <c r="B617" s="82" t="s">
        <v>847</v>
      </c>
      <c r="C617" s="83" t="s">
        <v>848</v>
      </c>
      <c r="D617" s="79" t="s">
        <v>16</v>
      </c>
      <c r="E617" s="77"/>
      <c r="F617" s="79"/>
    </row>
    <row r="618" spans="1:7" x14ac:dyDescent="0.2">
      <c r="A618" s="63" t="s">
        <v>846</v>
      </c>
      <c r="B618" s="82" t="s">
        <v>847</v>
      </c>
      <c r="C618" s="83" t="s">
        <v>849</v>
      </c>
      <c r="D618" s="79" t="s">
        <v>16</v>
      </c>
      <c r="E618" s="77"/>
      <c r="G618" s="3"/>
    </row>
    <row r="619" spans="1:7" s="50" customFormat="1" x14ac:dyDescent="0.2">
      <c r="A619" s="51" t="s">
        <v>850</v>
      </c>
      <c r="B619" s="51"/>
      <c r="C619" s="52"/>
      <c r="D619" s="51"/>
      <c r="E619" s="52"/>
      <c r="F619" s="53"/>
    </row>
    <row r="620" spans="1:7" s="50" customFormat="1" x14ac:dyDescent="0.2">
      <c r="A620" s="29" t="s">
        <v>851</v>
      </c>
      <c r="B620" s="29"/>
      <c r="C620" s="30"/>
      <c r="D620" s="29"/>
      <c r="E620" s="30"/>
      <c r="F620" s="31"/>
    </row>
    <row r="621" spans="1:7" s="50" customFormat="1" x14ac:dyDescent="0.2">
      <c r="A621" s="34" t="s">
        <v>852</v>
      </c>
      <c r="B621" s="34"/>
      <c r="C621" s="35"/>
      <c r="D621" s="34"/>
      <c r="E621" s="35"/>
      <c r="F621" s="36"/>
    </row>
    <row r="622" spans="1:7" s="22" customFormat="1" ht="25.5" x14ac:dyDescent="0.25">
      <c r="A622" s="26" t="s">
        <v>7</v>
      </c>
      <c r="B622" s="26" t="s">
        <v>8</v>
      </c>
      <c r="C622" s="26" t="s">
        <v>80</v>
      </c>
      <c r="D622" s="20" t="s">
        <v>10</v>
      </c>
      <c r="E622" s="20"/>
      <c r="F622" s="20" t="s">
        <v>12</v>
      </c>
    </row>
    <row r="623" spans="1:7" x14ac:dyDescent="0.2">
      <c r="A623" s="63" t="s">
        <v>853</v>
      </c>
      <c r="B623" s="82" t="s">
        <v>854</v>
      </c>
      <c r="C623" s="83" t="s">
        <v>848</v>
      </c>
      <c r="D623" s="79" t="s">
        <v>30</v>
      </c>
      <c r="E623" s="77"/>
      <c r="F623" s="3"/>
      <c r="G623" s="3"/>
    </row>
    <row r="624" spans="1:7" x14ac:dyDescent="0.2">
      <c r="A624" s="63" t="s">
        <v>853</v>
      </c>
      <c r="B624" s="82" t="s">
        <v>854</v>
      </c>
      <c r="C624" s="83" t="s">
        <v>855</v>
      </c>
      <c r="D624" s="79" t="s">
        <v>30</v>
      </c>
      <c r="E624" s="77"/>
      <c r="F624" s="3"/>
      <c r="G624" s="3"/>
    </row>
    <row r="625" spans="1:7" x14ac:dyDescent="0.2">
      <c r="A625" s="23" t="s">
        <v>856</v>
      </c>
      <c r="B625" s="61" t="s">
        <v>857</v>
      </c>
      <c r="C625" s="25" t="s">
        <v>858</v>
      </c>
      <c r="D625" s="79" t="s">
        <v>30</v>
      </c>
      <c r="E625" s="77"/>
      <c r="F625" s="3"/>
      <c r="G625" s="3"/>
    </row>
    <row r="626" spans="1:7" x14ac:dyDescent="0.2">
      <c r="A626" s="23" t="s">
        <v>856</v>
      </c>
      <c r="B626" s="61" t="s">
        <v>857</v>
      </c>
      <c r="C626" s="25" t="s">
        <v>859</v>
      </c>
      <c r="D626" s="79" t="s">
        <v>30</v>
      </c>
      <c r="E626" s="77"/>
      <c r="F626" s="3"/>
      <c r="G626" s="3"/>
    </row>
    <row r="627" spans="1:7" s="50" customFormat="1" x14ac:dyDescent="0.2">
      <c r="A627" s="34" t="s">
        <v>860</v>
      </c>
      <c r="B627" s="34"/>
      <c r="C627" s="35"/>
      <c r="D627" s="34"/>
      <c r="E627" s="35"/>
      <c r="F627" s="36"/>
    </row>
    <row r="628" spans="1:7" s="22" customFormat="1" ht="25.5" x14ac:dyDescent="0.25">
      <c r="A628" s="26" t="s">
        <v>7</v>
      </c>
      <c r="B628" s="26" t="s">
        <v>8</v>
      </c>
      <c r="C628" s="26" t="s">
        <v>80</v>
      </c>
      <c r="D628" s="20" t="s">
        <v>10</v>
      </c>
      <c r="E628" s="20"/>
      <c r="F628" s="20" t="s">
        <v>12</v>
      </c>
    </row>
    <row r="629" spans="1:7" x14ac:dyDescent="0.2">
      <c r="A629" s="63" t="s">
        <v>861</v>
      </c>
      <c r="B629" s="82" t="s">
        <v>862</v>
      </c>
      <c r="C629" s="83" t="s">
        <v>710</v>
      </c>
      <c r="D629" s="27" t="s">
        <v>30</v>
      </c>
      <c r="F629" s="79"/>
      <c r="G629" s="3"/>
    </row>
    <row r="630" spans="1:7" x14ac:dyDescent="0.2">
      <c r="A630" s="63" t="s">
        <v>861</v>
      </c>
      <c r="B630" s="82" t="s">
        <v>862</v>
      </c>
      <c r="C630" s="83" t="s">
        <v>863</v>
      </c>
      <c r="D630" s="27" t="s">
        <v>30</v>
      </c>
      <c r="F630" s="79"/>
      <c r="G630" s="3"/>
    </row>
    <row r="631" spans="1:7" x14ac:dyDescent="0.2">
      <c r="A631" s="23" t="s">
        <v>864</v>
      </c>
      <c r="B631" s="61" t="s">
        <v>865</v>
      </c>
      <c r="C631" s="25" t="s">
        <v>383</v>
      </c>
      <c r="D631" s="27" t="s">
        <v>30</v>
      </c>
      <c r="F631" s="79"/>
      <c r="G631" s="3"/>
    </row>
    <row r="632" spans="1:7" x14ac:dyDescent="0.2">
      <c r="A632" s="23" t="s">
        <v>866</v>
      </c>
      <c r="B632" s="61" t="s">
        <v>867</v>
      </c>
      <c r="C632" s="25" t="s">
        <v>868</v>
      </c>
      <c r="D632" s="27" t="s">
        <v>38</v>
      </c>
      <c r="F632" s="79"/>
      <c r="G632" s="3"/>
    </row>
    <row r="633" spans="1:7" x14ac:dyDescent="0.2">
      <c r="A633" s="63" t="s">
        <v>869</v>
      </c>
      <c r="B633" s="82" t="s">
        <v>870</v>
      </c>
      <c r="C633" s="83" t="s">
        <v>682</v>
      </c>
      <c r="D633" s="27" t="s">
        <v>30</v>
      </c>
      <c r="G633" s="3"/>
    </row>
    <row r="634" spans="1:7" s="161" customFormat="1" x14ac:dyDescent="0.2">
      <c r="A634" s="34" t="s">
        <v>871</v>
      </c>
      <c r="B634" s="34"/>
      <c r="C634" s="35"/>
      <c r="D634" s="34"/>
      <c r="E634" s="35"/>
      <c r="F634" s="36"/>
    </row>
    <row r="635" spans="1:7" s="22" customFormat="1" ht="25.5" x14ac:dyDescent="0.25">
      <c r="A635" s="26" t="s">
        <v>7</v>
      </c>
      <c r="B635" s="26" t="s">
        <v>8</v>
      </c>
      <c r="C635" s="26" t="s">
        <v>80</v>
      </c>
      <c r="D635" s="20" t="s">
        <v>10</v>
      </c>
      <c r="E635" s="20"/>
      <c r="F635" s="20" t="s">
        <v>12</v>
      </c>
    </row>
    <row r="636" spans="1:7" x14ac:dyDescent="0.2">
      <c r="A636" s="63" t="s">
        <v>872</v>
      </c>
      <c r="B636" s="82" t="s">
        <v>873</v>
      </c>
      <c r="C636" s="83" t="s">
        <v>874</v>
      </c>
      <c r="D636" s="27" t="s">
        <v>38</v>
      </c>
      <c r="F636" s="79"/>
      <c r="G636" s="3"/>
    </row>
    <row r="637" spans="1:7" x14ac:dyDescent="0.2">
      <c r="A637" s="63" t="s">
        <v>875</v>
      </c>
      <c r="B637" s="82" t="s">
        <v>876</v>
      </c>
      <c r="C637" s="83" t="s">
        <v>819</v>
      </c>
      <c r="D637" s="27" t="s">
        <v>30</v>
      </c>
      <c r="F637" s="79"/>
      <c r="G637" s="3"/>
    </row>
    <row r="638" spans="1:7" x14ac:dyDescent="0.2">
      <c r="A638" s="63" t="s">
        <v>875</v>
      </c>
      <c r="B638" s="82" t="s">
        <v>876</v>
      </c>
      <c r="C638" s="83" t="s">
        <v>877</v>
      </c>
      <c r="D638" s="27" t="s">
        <v>30</v>
      </c>
      <c r="F638" s="79"/>
      <c r="G638" s="3"/>
    </row>
    <row r="639" spans="1:7" s="161" customFormat="1" x14ac:dyDescent="0.2">
      <c r="A639" s="51" t="s">
        <v>878</v>
      </c>
      <c r="B639" s="51"/>
      <c r="C639" s="52"/>
      <c r="D639" s="51"/>
      <c r="E639" s="52"/>
      <c r="F639" s="53"/>
    </row>
    <row r="640" spans="1:7" s="161" customFormat="1" x14ac:dyDescent="0.2">
      <c r="A640" s="29" t="s">
        <v>879</v>
      </c>
      <c r="B640" s="29"/>
      <c r="C640" s="30"/>
      <c r="D640" s="29"/>
      <c r="E640" s="30"/>
      <c r="F640" s="31"/>
    </row>
    <row r="641" spans="1:7" s="161" customFormat="1" x14ac:dyDescent="0.2">
      <c r="A641" s="34" t="s">
        <v>880</v>
      </c>
      <c r="B641" s="34"/>
      <c r="C641" s="35"/>
      <c r="D641" s="34"/>
      <c r="E641" s="35"/>
      <c r="F641" s="36"/>
    </row>
    <row r="642" spans="1:7" s="22" customFormat="1" ht="25.5" x14ac:dyDescent="0.25">
      <c r="A642" s="26" t="s">
        <v>7</v>
      </c>
      <c r="B642" s="26" t="s">
        <v>8</v>
      </c>
      <c r="C642" s="26" t="s">
        <v>80</v>
      </c>
      <c r="D642" s="20" t="s">
        <v>10</v>
      </c>
      <c r="E642" s="20"/>
      <c r="F642" s="20" t="s">
        <v>12</v>
      </c>
    </row>
    <row r="643" spans="1:7" x14ac:dyDescent="0.2">
      <c r="A643" s="23" t="s">
        <v>881</v>
      </c>
      <c r="B643" s="61" t="s">
        <v>882</v>
      </c>
      <c r="C643" s="25" t="s">
        <v>383</v>
      </c>
      <c r="D643" s="27" t="s">
        <v>30</v>
      </c>
      <c r="F643" s="79"/>
      <c r="G643" s="3"/>
    </row>
    <row r="644" spans="1:7" x14ac:dyDescent="0.2">
      <c r="A644" s="63" t="s">
        <v>881</v>
      </c>
      <c r="B644" s="61" t="s">
        <v>882</v>
      </c>
      <c r="C644" s="83" t="s">
        <v>883</v>
      </c>
      <c r="D644" s="27" t="s">
        <v>30</v>
      </c>
      <c r="F644" s="79"/>
      <c r="G644" s="3"/>
    </row>
    <row r="645" spans="1:7" x14ac:dyDescent="0.2">
      <c r="A645" s="63" t="s">
        <v>884</v>
      </c>
      <c r="B645" s="82" t="s">
        <v>885</v>
      </c>
      <c r="C645" s="83" t="s">
        <v>886</v>
      </c>
      <c r="D645" s="38" t="s">
        <v>16</v>
      </c>
      <c r="E645" s="49"/>
      <c r="F645" s="79"/>
      <c r="G645" s="3"/>
    </row>
    <row r="646" spans="1:7" ht="25.5" x14ac:dyDescent="0.2">
      <c r="A646" s="63" t="s">
        <v>884</v>
      </c>
      <c r="B646" s="82" t="s">
        <v>885</v>
      </c>
      <c r="C646" s="83" t="s">
        <v>887</v>
      </c>
      <c r="D646" s="38" t="s">
        <v>30</v>
      </c>
      <c r="E646" s="49"/>
      <c r="F646" s="79"/>
      <c r="G646" s="3"/>
    </row>
    <row r="647" spans="1:7" s="19" customFormat="1" ht="25.5" x14ac:dyDescent="0.2">
      <c r="A647" s="63" t="s">
        <v>884</v>
      </c>
      <c r="B647" s="82" t="s">
        <v>885</v>
      </c>
      <c r="C647" s="83" t="s">
        <v>888</v>
      </c>
      <c r="D647" s="84" t="s">
        <v>30</v>
      </c>
      <c r="E647" s="49"/>
      <c r="F647" s="79"/>
    </row>
    <row r="648" spans="1:7" s="19" customFormat="1" x14ac:dyDescent="0.2">
      <c r="A648" s="63" t="s">
        <v>884</v>
      </c>
      <c r="B648" s="82" t="s">
        <v>885</v>
      </c>
      <c r="C648" s="83" t="s">
        <v>889</v>
      </c>
      <c r="D648" s="84" t="s">
        <v>30</v>
      </c>
      <c r="E648" s="48"/>
      <c r="F648" s="79"/>
    </row>
    <row r="649" spans="1:7" s="19" customFormat="1" x14ac:dyDescent="0.2">
      <c r="A649" s="63" t="s">
        <v>884</v>
      </c>
      <c r="B649" s="82" t="s">
        <v>885</v>
      </c>
      <c r="C649" s="83" t="s">
        <v>890</v>
      </c>
      <c r="D649" s="84" t="s">
        <v>30</v>
      </c>
      <c r="E649" s="48"/>
      <c r="F649" s="79"/>
    </row>
    <row r="650" spans="1:7" s="19" customFormat="1" x14ac:dyDescent="0.2">
      <c r="A650" s="63" t="s">
        <v>891</v>
      </c>
      <c r="B650" s="78" t="s">
        <v>892</v>
      </c>
      <c r="C650" s="83" t="s">
        <v>893</v>
      </c>
      <c r="D650" s="79" t="s">
        <v>16</v>
      </c>
      <c r="E650" s="77"/>
      <c r="F650" s="79"/>
    </row>
    <row r="651" spans="1:7" s="162" customFormat="1" x14ac:dyDescent="0.2">
      <c r="A651" s="29" t="s">
        <v>894</v>
      </c>
      <c r="B651" s="29"/>
      <c r="C651" s="30"/>
      <c r="D651" s="29"/>
      <c r="E651" s="30"/>
      <c r="F651" s="31"/>
    </row>
    <row r="652" spans="1:7" s="162" customFormat="1" x14ac:dyDescent="0.2">
      <c r="A652" s="34" t="s">
        <v>895</v>
      </c>
      <c r="B652" s="34"/>
      <c r="C652" s="35"/>
      <c r="D652" s="34"/>
      <c r="E652" s="35"/>
      <c r="F652" s="36"/>
    </row>
    <row r="653" spans="1:7" s="22" customFormat="1" ht="25.5" x14ac:dyDescent="0.25">
      <c r="A653" s="26" t="s">
        <v>7</v>
      </c>
      <c r="B653" s="26" t="s">
        <v>8</v>
      </c>
      <c r="C653" s="26" t="s">
        <v>80</v>
      </c>
      <c r="D653" s="20" t="s">
        <v>10</v>
      </c>
      <c r="E653" s="20"/>
      <c r="F653" s="20" t="s">
        <v>12</v>
      </c>
    </row>
    <row r="654" spans="1:7" x14ac:dyDescent="0.2">
      <c r="A654" s="23" t="s">
        <v>896</v>
      </c>
      <c r="B654" s="61" t="s">
        <v>897</v>
      </c>
      <c r="C654" s="25" t="s">
        <v>898</v>
      </c>
      <c r="D654" s="79" t="s">
        <v>30</v>
      </c>
      <c r="E654" s="77"/>
      <c r="F654" s="79"/>
      <c r="G654" s="3"/>
    </row>
    <row r="655" spans="1:7" x14ac:dyDescent="0.2">
      <c r="A655" s="63" t="s">
        <v>896</v>
      </c>
      <c r="B655" s="61" t="s">
        <v>897</v>
      </c>
      <c r="C655" s="83" t="s">
        <v>899</v>
      </c>
      <c r="D655" s="79" t="s">
        <v>30</v>
      </c>
      <c r="E655" s="77"/>
      <c r="F655" s="79"/>
      <c r="G655" s="3"/>
    </row>
    <row r="656" spans="1:7" x14ac:dyDescent="0.2">
      <c r="A656" s="63" t="s">
        <v>896</v>
      </c>
      <c r="B656" s="61" t="s">
        <v>897</v>
      </c>
      <c r="C656" s="83" t="s">
        <v>900</v>
      </c>
      <c r="D656" s="79" t="s">
        <v>30</v>
      </c>
      <c r="E656" s="77"/>
      <c r="G656" s="3"/>
    </row>
    <row r="657" spans="1:7" s="19" customFormat="1" x14ac:dyDescent="0.2">
      <c r="A657" s="63" t="s">
        <v>896</v>
      </c>
      <c r="B657" s="78" t="s">
        <v>897</v>
      </c>
      <c r="C657" s="83" t="s">
        <v>901</v>
      </c>
      <c r="D657" s="79" t="s">
        <v>30</v>
      </c>
      <c r="E657" s="77"/>
      <c r="F657" s="79"/>
    </row>
    <row r="658" spans="1:7" x14ac:dyDescent="0.2">
      <c r="A658" s="63" t="s">
        <v>896</v>
      </c>
      <c r="B658" s="61" t="s">
        <v>897</v>
      </c>
      <c r="C658" s="83" t="s">
        <v>848</v>
      </c>
      <c r="D658" s="79" t="s">
        <v>30</v>
      </c>
      <c r="E658" s="77"/>
      <c r="F658" s="79"/>
      <c r="G658" s="3"/>
    </row>
    <row r="659" spans="1:7" s="19" customFormat="1" x14ac:dyDescent="0.2">
      <c r="A659" s="63" t="s">
        <v>896</v>
      </c>
      <c r="B659" s="78" t="s">
        <v>897</v>
      </c>
      <c r="C659" s="83" t="s">
        <v>902</v>
      </c>
      <c r="D659" s="79" t="s">
        <v>30</v>
      </c>
      <c r="E659" s="77"/>
      <c r="F659" s="79"/>
    </row>
    <row r="660" spans="1:7" s="50" customFormat="1" x14ac:dyDescent="0.2">
      <c r="A660" s="34" t="s">
        <v>903</v>
      </c>
      <c r="B660" s="34"/>
      <c r="C660" s="35"/>
      <c r="D660" s="34"/>
      <c r="E660" s="35"/>
      <c r="F660" s="36"/>
    </row>
    <row r="661" spans="1:7" s="22" customFormat="1" ht="25.5" x14ac:dyDescent="0.25">
      <c r="A661" s="26" t="s">
        <v>7</v>
      </c>
      <c r="B661" s="26" t="s">
        <v>8</v>
      </c>
      <c r="C661" s="26" t="s">
        <v>80</v>
      </c>
      <c r="D661" s="20" t="s">
        <v>10</v>
      </c>
      <c r="E661" s="20"/>
      <c r="F661" s="20" t="s">
        <v>12</v>
      </c>
    </row>
    <row r="662" spans="1:7" x14ac:dyDescent="0.2">
      <c r="A662" s="23" t="s">
        <v>904</v>
      </c>
      <c r="B662" s="61" t="s">
        <v>905</v>
      </c>
      <c r="C662" s="25" t="s">
        <v>906</v>
      </c>
      <c r="D662" s="79" t="s">
        <v>30</v>
      </c>
      <c r="E662" s="77"/>
      <c r="F662" s="79"/>
      <c r="G662" s="3"/>
    </row>
    <row r="663" spans="1:7" x14ac:dyDescent="0.2">
      <c r="A663" s="23" t="s">
        <v>904</v>
      </c>
      <c r="B663" s="61" t="s">
        <v>905</v>
      </c>
      <c r="C663" s="25" t="s">
        <v>907</v>
      </c>
      <c r="D663" s="79" t="s">
        <v>30</v>
      </c>
      <c r="E663" s="77"/>
      <c r="F663" s="79"/>
      <c r="G663" s="3"/>
    </row>
    <row r="664" spans="1:7" x14ac:dyDescent="0.2">
      <c r="A664" s="63" t="s">
        <v>904</v>
      </c>
      <c r="B664" s="61" t="s">
        <v>905</v>
      </c>
      <c r="C664" s="83" t="s">
        <v>908</v>
      </c>
      <c r="D664" s="79" t="s">
        <v>30</v>
      </c>
      <c r="E664" s="77"/>
      <c r="F664" s="79"/>
      <c r="G664" s="3"/>
    </row>
    <row r="665" spans="1:7" x14ac:dyDescent="0.2">
      <c r="A665" s="63" t="s">
        <v>904</v>
      </c>
      <c r="B665" s="61" t="s">
        <v>905</v>
      </c>
      <c r="C665" s="83" t="s">
        <v>900</v>
      </c>
      <c r="D665" s="79" t="s">
        <v>30</v>
      </c>
      <c r="E665" s="77"/>
      <c r="F665" s="79"/>
      <c r="G665" s="3"/>
    </row>
    <row r="666" spans="1:7" s="50" customFormat="1" x14ac:dyDescent="0.2">
      <c r="A666" s="51" t="s">
        <v>909</v>
      </c>
      <c r="B666" s="51"/>
      <c r="C666" s="52"/>
      <c r="D666" s="51"/>
      <c r="E666" s="52"/>
      <c r="F666" s="53"/>
    </row>
    <row r="667" spans="1:7" s="50" customFormat="1" x14ac:dyDescent="0.2">
      <c r="A667" s="29" t="s">
        <v>910</v>
      </c>
      <c r="B667" s="29"/>
      <c r="C667" s="30"/>
      <c r="D667" s="29"/>
      <c r="E667" s="30"/>
      <c r="F667" s="31"/>
    </row>
    <row r="668" spans="1:7" s="50" customFormat="1" x14ac:dyDescent="0.2">
      <c r="A668" s="34" t="s">
        <v>911</v>
      </c>
      <c r="B668" s="34"/>
      <c r="C668" s="35"/>
      <c r="D668" s="34"/>
      <c r="E668" s="35"/>
      <c r="F668" s="36"/>
    </row>
    <row r="669" spans="1:7" s="22" customFormat="1" ht="25.5" x14ac:dyDescent="0.25">
      <c r="A669" s="26" t="s">
        <v>7</v>
      </c>
      <c r="B669" s="26" t="s">
        <v>8</v>
      </c>
      <c r="C669" s="26" t="s">
        <v>80</v>
      </c>
      <c r="D669" s="20" t="s">
        <v>10</v>
      </c>
      <c r="E669" s="20"/>
      <c r="F669" s="20" t="s">
        <v>12</v>
      </c>
    </row>
    <row r="670" spans="1:7" s="22" customFormat="1" x14ac:dyDescent="0.25">
      <c r="A670" s="163" t="s">
        <v>912</v>
      </c>
      <c r="B670" s="164" t="s">
        <v>913</v>
      </c>
      <c r="C670" s="165" t="s">
        <v>914</v>
      </c>
      <c r="D670" s="20" t="s">
        <v>30</v>
      </c>
      <c r="E670" s="20"/>
      <c r="F670" s="20"/>
    </row>
    <row r="671" spans="1:7" s="19" customFormat="1" x14ac:dyDescent="0.2">
      <c r="A671" s="77" t="s">
        <v>915</v>
      </c>
      <c r="B671" s="78" t="s">
        <v>916</v>
      </c>
      <c r="C671" s="62" t="s">
        <v>682</v>
      </c>
      <c r="D671" s="79" t="s">
        <v>30</v>
      </c>
      <c r="E671" s="77"/>
      <c r="F671" s="79"/>
    </row>
    <row r="672" spans="1:7" s="19" customFormat="1" x14ac:dyDescent="0.2">
      <c r="A672" s="77" t="s">
        <v>915</v>
      </c>
      <c r="B672" s="78" t="s">
        <v>916</v>
      </c>
      <c r="C672" s="62" t="s">
        <v>883</v>
      </c>
      <c r="D672" s="79" t="s">
        <v>30</v>
      </c>
      <c r="E672" s="77"/>
      <c r="F672" s="79"/>
    </row>
    <row r="673" spans="1:7" s="19" customFormat="1" x14ac:dyDescent="0.2">
      <c r="A673" s="77" t="s">
        <v>917</v>
      </c>
      <c r="B673" s="78" t="s">
        <v>918</v>
      </c>
      <c r="C673" s="62" t="s">
        <v>883</v>
      </c>
      <c r="D673" s="79" t="s">
        <v>30</v>
      </c>
      <c r="E673" s="77"/>
      <c r="F673" s="79"/>
    </row>
    <row r="674" spans="1:7" s="19" customFormat="1" x14ac:dyDescent="0.2">
      <c r="A674" s="63" t="s">
        <v>917</v>
      </c>
      <c r="B674" s="78" t="s">
        <v>918</v>
      </c>
      <c r="C674" s="83" t="s">
        <v>919</v>
      </c>
      <c r="D674" s="79" t="s">
        <v>30</v>
      </c>
      <c r="E674" s="77"/>
      <c r="F674" s="79"/>
    </row>
    <row r="675" spans="1:7" s="19" customFormat="1" x14ac:dyDescent="0.2">
      <c r="A675" s="63" t="s">
        <v>917</v>
      </c>
      <c r="B675" s="78" t="s">
        <v>918</v>
      </c>
      <c r="C675" s="83" t="s">
        <v>682</v>
      </c>
      <c r="D675" s="79" t="s">
        <v>30</v>
      </c>
      <c r="E675" s="77"/>
      <c r="F675" s="79"/>
    </row>
    <row r="676" spans="1:7" s="50" customFormat="1" x14ac:dyDescent="0.2">
      <c r="A676" s="29" t="s">
        <v>920</v>
      </c>
      <c r="B676" s="29"/>
      <c r="C676" s="30"/>
      <c r="D676" s="29"/>
      <c r="E676" s="30"/>
      <c r="F676" s="31"/>
    </row>
    <row r="677" spans="1:7" s="50" customFormat="1" x14ac:dyDescent="0.2">
      <c r="A677" s="34" t="s">
        <v>921</v>
      </c>
      <c r="B677" s="34"/>
      <c r="C677" s="35"/>
      <c r="D677" s="34"/>
      <c r="E677" s="35"/>
      <c r="F677" s="36"/>
    </row>
    <row r="678" spans="1:7" s="22" customFormat="1" ht="25.5" x14ac:dyDescent="0.25">
      <c r="A678" s="26" t="s">
        <v>7</v>
      </c>
      <c r="B678" s="26" t="s">
        <v>8</v>
      </c>
      <c r="C678" s="26" t="s">
        <v>80</v>
      </c>
      <c r="D678" s="20" t="s">
        <v>10</v>
      </c>
      <c r="E678" s="20"/>
      <c r="F678" s="20" t="s">
        <v>12</v>
      </c>
    </row>
    <row r="679" spans="1:7" x14ac:dyDescent="0.2">
      <c r="A679" s="63" t="s">
        <v>922</v>
      </c>
      <c r="B679" s="82" t="s">
        <v>923</v>
      </c>
      <c r="C679" s="83" t="s">
        <v>924</v>
      </c>
      <c r="D679" s="79" t="s">
        <v>30</v>
      </c>
      <c r="E679" s="77"/>
      <c r="F679" s="79"/>
      <c r="G679" s="3"/>
    </row>
    <row r="680" spans="1:7" x14ac:dyDescent="0.2">
      <c r="A680" s="63" t="s">
        <v>922</v>
      </c>
      <c r="B680" s="82" t="s">
        <v>923</v>
      </c>
      <c r="C680" s="83" t="s">
        <v>925</v>
      </c>
      <c r="D680" s="79" t="s">
        <v>30</v>
      </c>
      <c r="E680" s="77"/>
      <c r="F680" s="79"/>
      <c r="G680" s="3"/>
    </row>
    <row r="681" spans="1:7" s="50" customFormat="1" x14ac:dyDescent="0.2">
      <c r="A681" s="29" t="s">
        <v>926</v>
      </c>
      <c r="B681" s="29"/>
      <c r="C681" s="30"/>
      <c r="D681" s="29"/>
      <c r="E681" s="30"/>
      <c r="F681" s="31"/>
    </row>
    <row r="682" spans="1:7" s="50" customFormat="1" x14ac:dyDescent="0.2">
      <c r="A682" s="34" t="s">
        <v>927</v>
      </c>
      <c r="B682" s="34"/>
      <c r="C682" s="35"/>
      <c r="D682" s="34"/>
      <c r="E682" s="35"/>
      <c r="F682" s="36"/>
    </row>
    <row r="683" spans="1:7" s="22" customFormat="1" ht="25.5" x14ac:dyDescent="0.25">
      <c r="A683" s="26" t="s">
        <v>7</v>
      </c>
      <c r="B683" s="26" t="s">
        <v>8</v>
      </c>
      <c r="C683" s="26" t="s">
        <v>80</v>
      </c>
      <c r="D683" s="20" t="s">
        <v>10</v>
      </c>
      <c r="E683" s="20"/>
      <c r="F683" s="20" t="s">
        <v>12</v>
      </c>
    </row>
    <row r="684" spans="1:7" s="19" customFormat="1" x14ac:dyDescent="0.2">
      <c r="A684" s="77" t="s">
        <v>928</v>
      </c>
      <c r="B684" s="78" t="s">
        <v>929</v>
      </c>
      <c r="C684" s="62" t="s">
        <v>930</v>
      </c>
      <c r="D684" s="79" t="s">
        <v>30</v>
      </c>
      <c r="E684" s="77"/>
      <c r="F684" s="79"/>
    </row>
    <row r="685" spans="1:7" s="19" customFormat="1" x14ac:dyDescent="0.2">
      <c r="A685" s="63" t="s">
        <v>928</v>
      </c>
      <c r="B685" s="78" t="s">
        <v>929</v>
      </c>
      <c r="C685" s="83" t="s">
        <v>710</v>
      </c>
      <c r="D685" s="79" t="s">
        <v>30</v>
      </c>
      <c r="E685" s="77"/>
      <c r="F685" s="79"/>
    </row>
    <row r="686" spans="1:7" s="19" customFormat="1" x14ac:dyDescent="0.2">
      <c r="A686" s="166" t="s">
        <v>931</v>
      </c>
      <c r="B686" s="167" t="s">
        <v>932</v>
      </c>
      <c r="C686" s="168" t="s">
        <v>933</v>
      </c>
      <c r="D686" s="79" t="s">
        <v>16</v>
      </c>
      <c r="E686" s="77"/>
      <c r="F686" s="79"/>
    </row>
    <row r="687" spans="1:7" s="19" customFormat="1" x14ac:dyDescent="0.2">
      <c r="A687" s="169" t="str">
        <f>"C09CA03"</f>
        <v>C09CA03</v>
      </c>
      <c r="B687" s="170" t="str">
        <f>"Valsartan"</f>
        <v>Valsartan</v>
      </c>
      <c r="C687" s="171" t="str">
        <f>"cps. 40 mg."</f>
        <v>cps. 40 mg.</v>
      </c>
      <c r="D687" s="79" t="s">
        <v>30</v>
      </c>
      <c r="E687" s="77"/>
      <c r="F687" s="79"/>
    </row>
    <row r="688" spans="1:7" s="19" customFormat="1" x14ac:dyDescent="0.2">
      <c r="A688" s="169" t="str">
        <f>"C09CA03"</f>
        <v>C09CA03</v>
      </c>
      <c r="B688" s="170" t="str">
        <f>"Valsartan"</f>
        <v>Valsartan</v>
      </c>
      <c r="C688" s="171" t="str">
        <f>"cps. 80 mg."</f>
        <v>cps. 80 mg.</v>
      </c>
      <c r="D688" s="79" t="s">
        <v>30</v>
      </c>
      <c r="E688" s="77"/>
      <c r="F688" s="79"/>
    </row>
    <row r="689" spans="1:6" s="19" customFormat="1" x14ac:dyDescent="0.2">
      <c r="A689" s="63" t="s">
        <v>934</v>
      </c>
      <c r="B689" s="82" t="s">
        <v>935</v>
      </c>
      <c r="C689" s="83" t="s">
        <v>936</v>
      </c>
      <c r="D689" s="79" t="s">
        <v>30</v>
      </c>
      <c r="E689" s="77"/>
      <c r="F689" s="79"/>
    </row>
    <row r="690" spans="1:6" s="19" customFormat="1" x14ac:dyDescent="0.2">
      <c r="A690" s="63" t="s">
        <v>934</v>
      </c>
      <c r="B690" s="82" t="s">
        <v>935</v>
      </c>
      <c r="C690" s="83" t="s">
        <v>937</v>
      </c>
      <c r="D690" s="79" t="s">
        <v>30</v>
      </c>
      <c r="E690" s="77"/>
      <c r="F690" s="79"/>
    </row>
    <row r="691" spans="1:6" s="19" customFormat="1" x14ac:dyDescent="0.2">
      <c r="A691" s="63" t="s">
        <v>938</v>
      </c>
      <c r="B691" s="82" t="s">
        <v>939</v>
      </c>
      <c r="C691" s="83" t="s">
        <v>705</v>
      </c>
      <c r="D691" s="79" t="s">
        <v>30</v>
      </c>
      <c r="E691" s="77"/>
      <c r="F691" s="79"/>
    </row>
    <row r="692" spans="1:6" s="19" customFormat="1" x14ac:dyDescent="0.2">
      <c r="A692" s="63" t="s">
        <v>938</v>
      </c>
      <c r="B692" s="82" t="s">
        <v>939</v>
      </c>
      <c r="C692" s="83" t="s">
        <v>323</v>
      </c>
      <c r="D692" s="79" t="s">
        <v>30</v>
      </c>
      <c r="E692" s="77"/>
      <c r="F692" s="79"/>
    </row>
    <row r="693" spans="1:6" s="19" customFormat="1" x14ac:dyDescent="0.2">
      <c r="A693" s="166" t="s">
        <v>940</v>
      </c>
      <c r="B693" s="172" t="s">
        <v>941</v>
      </c>
      <c r="C693" s="173" t="s">
        <v>44</v>
      </c>
      <c r="D693" s="79" t="s">
        <v>16</v>
      </c>
      <c r="E693" s="77"/>
      <c r="F693" s="79"/>
    </row>
    <row r="694" spans="1:6" s="19" customFormat="1" x14ac:dyDescent="0.2">
      <c r="A694" s="77" t="s">
        <v>940</v>
      </c>
      <c r="B694" s="78" t="s">
        <v>941</v>
      </c>
      <c r="C694" s="62" t="s">
        <v>43</v>
      </c>
      <c r="D694" s="79" t="s">
        <v>30</v>
      </c>
      <c r="E694" s="77"/>
      <c r="F694" s="79"/>
    </row>
    <row r="695" spans="1:6" s="19" customFormat="1" x14ac:dyDescent="0.2">
      <c r="A695" s="63" t="s">
        <v>940</v>
      </c>
      <c r="B695" s="78" t="s">
        <v>941</v>
      </c>
      <c r="C695" s="83" t="s">
        <v>901</v>
      </c>
      <c r="D695" s="79" t="s">
        <v>30</v>
      </c>
      <c r="E695" s="77"/>
      <c r="F695" s="79"/>
    </row>
    <row r="696" spans="1:6" s="50" customFormat="1" x14ac:dyDescent="0.2">
      <c r="A696" s="29" t="s">
        <v>942</v>
      </c>
      <c r="B696" s="29"/>
      <c r="C696" s="30"/>
      <c r="D696" s="29"/>
      <c r="E696" s="30"/>
      <c r="F696" s="31"/>
    </row>
    <row r="697" spans="1:6" s="50" customFormat="1" x14ac:dyDescent="0.2">
      <c r="A697" s="34" t="s">
        <v>943</v>
      </c>
      <c r="B697" s="34"/>
      <c r="C697" s="35"/>
      <c r="D697" s="34"/>
      <c r="E697" s="35"/>
      <c r="F697" s="36"/>
    </row>
    <row r="698" spans="1:6" s="22" customFormat="1" ht="25.5" x14ac:dyDescent="0.25">
      <c r="A698" s="26" t="s">
        <v>7</v>
      </c>
      <c r="B698" s="26" t="s">
        <v>8</v>
      </c>
      <c r="C698" s="26" t="s">
        <v>80</v>
      </c>
      <c r="D698" s="20" t="s">
        <v>10</v>
      </c>
      <c r="E698" s="20"/>
      <c r="F698" s="20" t="s">
        <v>12</v>
      </c>
    </row>
    <row r="699" spans="1:6" s="19" customFormat="1" x14ac:dyDescent="0.2">
      <c r="A699" s="77" t="s">
        <v>944</v>
      </c>
      <c r="B699" s="78" t="s">
        <v>945</v>
      </c>
      <c r="C699" s="62" t="s">
        <v>946</v>
      </c>
      <c r="D699" s="79" t="s">
        <v>30</v>
      </c>
      <c r="E699" s="77"/>
      <c r="F699" s="79"/>
    </row>
    <row r="700" spans="1:6" s="19" customFormat="1" x14ac:dyDescent="0.2">
      <c r="A700" s="77" t="s">
        <v>944</v>
      </c>
      <c r="B700" s="78" t="s">
        <v>945</v>
      </c>
      <c r="C700" s="62" t="s">
        <v>947</v>
      </c>
      <c r="D700" s="79" t="s">
        <v>30</v>
      </c>
      <c r="E700" s="77"/>
      <c r="F700" s="79"/>
    </row>
    <row r="701" spans="1:6" s="19" customFormat="1" x14ac:dyDescent="0.2">
      <c r="A701" s="77" t="s">
        <v>948</v>
      </c>
      <c r="B701" s="78" t="s">
        <v>949</v>
      </c>
      <c r="C701" s="62" t="s">
        <v>950</v>
      </c>
      <c r="D701" s="79" t="s">
        <v>30</v>
      </c>
      <c r="E701" s="77"/>
      <c r="F701" s="79"/>
    </row>
    <row r="702" spans="1:6" s="19" customFormat="1" x14ac:dyDescent="0.2">
      <c r="A702" s="77" t="s">
        <v>948</v>
      </c>
      <c r="B702" s="78" t="s">
        <v>949</v>
      </c>
      <c r="C702" s="62" t="s">
        <v>951</v>
      </c>
      <c r="D702" s="79" t="s">
        <v>30</v>
      </c>
      <c r="E702" s="77"/>
      <c r="F702" s="79"/>
    </row>
    <row r="703" spans="1:6" s="19" customFormat="1" x14ac:dyDescent="0.2">
      <c r="A703" s="77" t="s">
        <v>952</v>
      </c>
      <c r="B703" s="78" t="s">
        <v>953</v>
      </c>
      <c r="C703" s="62" t="s">
        <v>954</v>
      </c>
      <c r="D703" s="79" t="s">
        <v>30</v>
      </c>
      <c r="E703" s="77"/>
      <c r="F703" s="79"/>
    </row>
    <row r="704" spans="1:6" s="19" customFormat="1" x14ac:dyDescent="0.2">
      <c r="A704" s="63" t="s">
        <v>952</v>
      </c>
      <c r="B704" s="78" t="s">
        <v>953</v>
      </c>
      <c r="C704" s="83" t="s">
        <v>955</v>
      </c>
      <c r="D704" s="79" t="s">
        <v>30</v>
      </c>
      <c r="E704" s="77"/>
      <c r="F704" s="79"/>
    </row>
    <row r="705" spans="1:7" s="50" customFormat="1" x14ac:dyDescent="0.2">
      <c r="A705" s="29" t="s">
        <v>956</v>
      </c>
      <c r="B705" s="29"/>
      <c r="C705" s="30"/>
      <c r="D705" s="29"/>
      <c r="E705" s="30"/>
      <c r="F705" s="31"/>
    </row>
    <row r="706" spans="1:7" s="50" customFormat="1" x14ac:dyDescent="0.2">
      <c r="A706" s="34" t="s">
        <v>957</v>
      </c>
      <c r="B706" s="34"/>
      <c r="C706" s="35"/>
      <c r="D706" s="34"/>
      <c r="E706" s="35"/>
      <c r="F706" s="36"/>
    </row>
    <row r="707" spans="1:7" s="22" customFormat="1" ht="25.5" x14ac:dyDescent="0.25">
      <c r="A707" s="26" t="s">
        <v>7</v>
      </c>
      <c r="B707" s="26" t="s">
        <v>8</v>
      </c>
      <c r="C707" s="26" t="s">
        <v>80</v>
      </c>
      <c r="D707" s="20" t="s">
        <v>10</v>
      </c>
      <c r="E707" s="20"/>
      <c r="F707" s="20" t="s">
        <v>12</v>
      </c>
    </row>
    <row r="708" spans="1:7" x14ac:dyDescent="0.2">
      <c r="A708" s="63" t="s">
        <v>958</v>
      </c>
      <c r="B708" s="61" t="s">
        <v>959</v>
      </c>
      <c r="C708" s="83" t="s">
        <v>960</v>
      </c>
      <c r="D708" s="27" t="s">
        <v>30</v>
      </c>
      <c r="G708" s="3"/>
    </row>
    <row r="709" spans="1:7" x14ac:dyDescent="0.2">
      <c r="A709" s="63" t="s">
        <v>958</v>
      </c>
      <c r="B709" s="61" t="s">
        <v>959</v>
      </c>
      <c r="C709" s="83" t="s">
        <v>961</v>
      </c>
      <c r="D709" s="27" t="s">
        <v>30</v>
      </c>
      <c r="G709" s="3"/>
    </row>
    <row r="710" spans="1:7" s="50" customFormat="1" x14ac:dyDescent="0.2">
      <c r="A710" s="51" t="s">
        <v>962</v>
      </c>
      <c r="B710" s="51"/>
      <c r="C710" s="52"/>
      <c r="D710" s="51"/>
      <c r="E710" s="52"/>
      <c r="F710" s="53"/>
    </row>
    <row r="711" spans="1:7" s="50" customFormat="1" x14ac:dyDescent="0.2">
      <c r="A711" s="29" t="s">
        <v>963</v>
      </c>
      <c r="B711" s="29"/>
      <c r="C711" s="30"/>
      <c r="D711" s="29"/>
      <c r="E711" s="30"/>
      <c r="F711" s="31"/>
    </row>
    <row r="712" spans="1:7" s="50" customFormat="1" x14ac:dyDescent="0.2">
      <c r="A712" s="34" t="s">
        <v>964</v>
      </c>
      <c r="B712" s="34"/>
      <c r="C712" s="35"/>
      <c r="D712" s="34"/>
      <c r="E712" s="35"/>
      <c r="F712" s="36"/>
    </row>
    <row r="713" spans="1:7" s="22" customFormat="1" ht="25.5" x14ac:dyDescent="0.25">
      <c r="A713" s="26" t="s">
        <v>7</v>
      </c>
      <c r="B713" s="26" t="s">
        <v>8</v>
      </c>
      <c r="C713" s="26" t="s">
        <v>80</v>
      </c>
      <c r="D713" s="156" t="s">
        <v>10</v>
      </c>
      <c r="E713" s="156"/>
      <c r="F713" s="154" t="s">
        <v>12</v>
      </c>
    </row>
    <row r="714" spans="1:7" s="19" customFormat="1" x14ac:dyDescent="0.2">
      <c r="A714" s="63" t="s">
        <v>965</v>
      </c>
      <c r="B714" s="78" t="s">
        <v>966</v>
      </c>
      <c r="C714" s="83" t="s">
        <v>755</v>
      </c>
      <c r="D714" s="83" t="s">
        <v>30</v>
      </c>
      <c r="E714" s="83"/>
      <c r="F714" s="63">
        <v>13</v>
      </c>
    </row>
    <row r="715" spans="1:7" s="19" customFormat="1" x14ac:dyDescent="0.2">
      <c r="A715" s="63" t="s">
        <v>965</v>
      </c>
      <c r="B715" s="78" t="s">
        <v>966</v>
      </c>
      <c r="C715" s="83" t="s">
        <v>848</v>
      </c>
      <c r="D715" s="83" t="s">
        <v>30</v>
      </c>
      <c r="E715" s="83"/>
      <c r="F715" s="63">
        <v>13</v>
      </c>
    </row>
    <row r="716" spans="1:7" s="19" customFormat="1" x14ac:dyDescent="0.2">
      <c r="A716" s="63" t="s">
        <v>967</v>
      </c>
      <c r="B716" s="78" t="s">
        <v>968</v>
      </c>
      <c r="C716" s="83" t="s">
        <v>755</v>
      </c>
      <c r="D716" s="83" t="s">
        <v>30</v>
      </c>
      <c r="E716" s="83"/>
      <c r="F716" s="63">
        <v>13</v>
      </c>
    </row>
    <row r="717" spans="1:7" s="19" customFormat="1" x14ac:dyDescent="0.2">
      <c r="A717" s="63" t="s">
        <v>967</v>
      </c>
      <c r="B717" s="78" t="s">
        <v>968</v>
      </c>
      <c r="C717" s="83" t="s">
        <v>848</v>
      </c>
      <c r="D717" s="83" t="s">
        <v>30</v>
      </c>
      <c r="E717" s="83"/>
      <c r="F717" s="63">
        <v>13</v>
      </c>
    </row>
    <row r="718" spans="1:7" s="19" customFormat="1" x14ac:dyDescent="0.2">
      <c r="A718" s="63" t="s">
        <v>967</v>
      </c>
      <c r="B718" s="78" t="s">
        <v>968</v>
      </c>
      <c r="C718" s="83" t="s">
        <v>901</v>
      </c>
      <c r="D718" s="83" t="s">
        <v>30</v>
      </c>
      <c r="E718" s="83"/>
      <c r="F718" s="63">
        <v>13</v>
      </c>
    </row>
    <row r="719" spans="1:7" s="19" customFormat="1" x14ac:dyDescent="0.2">
      <c r="A719" s="77" t="s">
        <v>969</v>
      </c>
      <c r="B719" s="78" t="s">
        <v>970</v>
      </c>
      <c r="C719" s="62" t="s">
        <v>971</v>
      </c>
      <c r="D719" s="83" t="s">
        <v>30</v>
      </c>
      <c r="E719" s="83"/>
      <c r="F719" s="63">
        <v>13</v>
      </c>
    </row>
    <row r="720" spans="1:7" s="19" customFormat="1" x14ac:dyDescent="0.2">
      <c r="A720" s="63" t="s">
        <v>969</v>
      </c>
      <c r="B720" s="78" t="s">
        <v>970</v>
      </c>
      <c r="C720" s="62" t="s">
        <v>972</v>
      </c>
      <c r="D720" s="83" t="s">
        <v>30</v>
      </c>
      <c r="E720" s="83"/>
      <c r="F720" s="63">
        <v>13</v>
      </c>
    </row>
    <row r="721" spans="1:7" x14ac:dyDescent="0.2">
      <c r="A721" s="23" t="s">
        <v>973</v>
      </c>
      <c r="B721" s="61" t="s">
        <v>974</v>
      </c>
      <c r="C721" s="25" t="s">
        <v>975</v>
      </c>
      <c r="D721" s="79" t="s">
        <v>30</v>
      </c>
      <c r="E721" s="77"/>
      <c r="F721" s="79">
        <v>13</v>
      </c>
      <c r="G721" s="3"/>
    </row>
    <row r="722" spans="1:7" s="50" customFormat="1" x14ac:dyDescent="0.2">
      <c r="A722" s="29" t="s">
        <v>976</v>
      </c>
      <c r="B722" s="29"/>
      <c r="C722" s="30"/>
      <c r="D722" s="29"/>
      <c r="E722" s="30"/>
      <c r="F722" s="31"/>
    </row>
    <row r="723" spans="1:7" s="50" customFormat="1" x14ac:dyDescent="0.2">
      <c r="A723" s="34" t="s">
        <v>977</v>
      </c>
      <c r="B723" s="34"/>
      <c r="C723" s="35"/>
      <c r="D723" s="34"/>
      <c r="E723" s="35"/>
      <c r="F723" s="36"/>
    </row>
    <row r="724" spans="1:7" s="20" customFormat="1" ht="25.5" x14ac:dyDescent="0.25">
      <c r="A724" s="26" t="s">
        <v>7</v>
      </c>
      <c r="B724" s="26" t="s">
        <v>8</v>
      </c>
      <c r="C724" s="26" t="s">
        <v>80</v>
      </c>
      <c r="D724" s="26" t="s">
        <v>10</v>
      </c>
      <c r="E724" s="26"/>
      <c r="F724" s="26" t="s">
        <v>12</v>
      </c>
    </row>
    <row r="725" spans="1:7" x14ac:dyDescent="0.2">
      <c r="A725" s="23" t="s">
        <v>978</v>
      </c>
      <c r="B725" s="61" t="s">
        <v>979</v>
      </c>
      <c r="C725" s="25" t="s">
        <v>980</v>
      </c>
      <c r="D725" s="79" t="s">
        <v>30</v>
      </c>
      <c r="E725" s="77"/>
      <c r="F725" s="79">
        <v>13</v>
      </c>
      <c r="G725" s="3"/>
    </row>
    <row r="726" spans="1:7" x14ac:dyDescent="0.2">
      <c r="A726" s="23" t="s">
        <v>978</v>
      </c>
      <c r="B726" s="61" t="s">
        <v>979</v>
      </c>
      <c r="C726" s="25" t="s">
        <v>981</v>
      </c>
      <c r="D726" s="79" t="s">
        <v>30</v>
      </c>
      <c r="E726" s="77"/>
      <c r="F726" s="79">
        <v>14</v>
      </c>
      <c r="G726" s="3"/>
    </row>
    <row r="727" spans="1:7" s="50" customFormat="1" x14ac:dyDescent="0.2">
      <c r="A727" s="114" t="s">
        <v>982</v>
      </c>
      <c r="B727" s="114"/>
      <c r="C727" s="114"/>
      <c r="D727" s="114"/>
      <c r="E727" s="115"/>
      <c r="F727" s="114"/>
    </row>
    <row r="728" spans="1:7" s="50" customFormat="1" x14ac:dyDescent="0.2">
      <c r="A728" s="151" t="s">
        <v>983</v>
      </c>
      <c r="B728" s="151"/>
      <c r="C728" s="152"/>
      <c r="D728" s="151"/>
      <c r="E728" s="152"/>
      <c r="F728" s="153"/>
    </row>
    <row r="729" spans="1:7" s="50" customFormat="1" x14ac:dyDescent="0.2">
      <c r="A729" s="51" t="s">
        <v>984</v>
      </c>
      <c r="B729" s="51"/>
      <c r="C729" s="52"/>
      <c r="D729" s="51"/>
      <c r="E729" s="52"/>
      <c r="F729" s="53"/>
    </row>
    <row r="730" spans="1:7" s="50" customFormat="1" x14ac:dyDescent="0.2">
      <c r="A730" s="29" t="s">
        <v>985</v>
      </c>
      <c r="B730" s="29"/>
      <c r="C730" s="30"/>
      <c r="D730" s="29"/>
      <c r="E730" s="30"/>
      <c r="F730" s="31"/>
    </row>
    <row r="731" spans="1:7" s="50" customFormat="1" x14ac:dyDescent="0.2">
      <c r="A731" s="34" t="s">
        <v>986</v>
      </c>
      <c r="B731" s="34"/>
      <c r="C731" s="35"/>
      <c r="D731" s="34"/>
      <c r="E731" s="35"/>
      <c r="F731" s="36"/>
    </row>
    <row r="732" spans="1:7" s="20" customFormat="1" ht="25.5" x14ac:dyDescent="0.25">
      <c r="A732" s="26" t="s">
        <v>7</v>
      </c>
      <c r="B732" s="26" t="s">
        <v>8</v>
      </c>
      <c r="C732" s="26" t="s">
        <v>80</v>
      </c>
      <c r="D732" s="26" t="s">
        <v>10</v>
      </c>
      <c r="E732" s="26"/>
      <c r="F732" s="26" t="s">
        <v>12</v>
      </c>
    </row>
    <row r="733" spans="1:7" x14ac:dyDescent="0.2">
      <c r="A733" s="77" t="s">
        <v>987</v>
      </c>
      <c r="B733" s="78" t="s">
        <v>988</v>
      </c>
      <c r="C733" s="62" t="s">
        <v>989</v>
      </c>
      <c r="D733" s="79" t="s">
        <v>16</v>
      </c>
      <c r="E733" s="77"/>
      <c r="F733" s="79"/>
      <c r="G733" s="3"/>
    </row>
    <row r="734" spans="1:7" x14ac:dyDescent="0.2">
      <c r="A734" s="63" t="s">
        <v>987</v>
      </c>
      <c r="B734" s="78" t="s">
        <v>988</v>
      </c>
      <c r="C734" s="83" t="s">
        <v>990</v>
      </c>
      <c r="D734" s="79" t="s">
        <v>16</v>
      </c>
      <c r="E734" s="77"/>
      <c r="F734" s="79"/>
      <c r="G734" s="3"/>
    </row>
    <row r="735" spans="1:7" s="161" customFormat="1" x14ac:dyDescent="0.2">
      <c r="A735" s="51" t="s">
        <v>991</v>
      </c>
      <c r="B735" s="51"/>
      <c r="C735" s="52"/>
      <c r="D735" s="51"/>
      <c r="E735" s="52"/>
      <c r="F735" s="53"/>
    </row>
    <row r="736" spans="1:7" s="20" customFormat="1" ht="25.5" x14ac:dyDescent="0.25">
      <c r="A736" s="26" t="s">
        <v>7</v>
      </c>
      <c r="B736" s="26" t="s">
        <v>8</v>
      </c>
      <c r="C736" s="26" t="s">
        <v>80</v>
      </c>
      <c r="D736" s="26" t="s">
        <v>10</v>
      </c>
      <c r="E736" s="26"/>
      <c r="F736" s="26" t="s">
        <v>12</v>
      </c>
    </row>
    <row r="737" spans="1:7" s="20" customFormat="1" x14ac:dyDescent="0.25">
      <c r="A737" s="163" t="s">
        <v>992</v>
      </c>
      <c r="B737" s="164" t="s">
        <v>993</v>
      </c>
      <c r="C737" s="165" t="s">
        <v>994</v>
      </c>
      <c r="D737" s="26" t="s">
        <v>30</v>
      </c>
      <c r="E737" s="26"/>
      <c r="F737" s="26"/>
    </row>
    <row r="738" spans="1:7" s="161" customFormat="1" x14ac:dyDescent="0.2">
      <c r="A738" s="51" t="s">
        <v>995</v>
      </c>
      <c r="B738" s="51"/>
      <c r="C738" s="52"/>
      <c r="D738" s="51"/>
      <c r="E738" s="52"/>
      <c r="F738" s="53"/>
    </row>
    <row r="739" spans="1:7" s="161" customFormat="1" x14ac:dyDescent="0.2">
      <c r="A739" s="29" t="s">
        <v>996</v>
      </c>
      <c r="B739" s="29"/>
      <c r="C739" s="30"/>
      <c r="D739" s="29"/>
      <c r="E739" s="30"/>
      <c r="F739" s="31"/>
    </row>
    <row r="740" spans="1:7" s="161" customFormat="1" x14ac:dyDescent="0.2">
      <c r="A740" s="34" t="s">
        <v>997</v>
      </c>
      <c r="B740" s="34"/>
      <c r="C740" s="35"/>
      <c r="D740" s="34"/>
      <c r="E740" s="35"/>
      <c r="F740" s="36"/>
    </row>
    <row r="741" spans="1:7" s="20" customFormat="1" ht="25.5" x14ac:dyDescent="0.25">
      <c r="A741" s="26" t="s">
        <v>7</v>
      </c>
      <c r="B741" s="26" t="s">
        <v>8</v>
      </c>
      <c r="C741" s="26" t="s">
        <v>80</v>
      </c>
      <c r="D741" s="26" t="s">
        <v>10</v>
      </c>
      <c r="E741" s="26"/>
      <c r="F741" s="26" t="s">
        <v>12</v>
      </c>
    </row>
    <row r="742" spans="1:7" s="20" customFormat="1" ht="28.5" x14ac:dyDescent="0.2">
      <c r="A742" s="80" t="s">
        <v>998</v>
      </c>
      <c r="B742" s="81" t="s">
        <v>999</v>
      </c>
      <c r="C742" s="80" t="s">
        <v>1000</v>
      </c>
      <c r="D742" s="26" t="s">
        <v>16</v>
      </c>
      <c r="E742" s="26"/>
      <c r="F742" s="26"/>
    </row>
    <row r="743" spans="1:7" x14ac:dyDescent="0.2">
      <c r="A743" s="87" t="str">
        <f>"D03AX05"</f>
        <v>D03AX05</v>
      </c>
      <c r="B743" s="88" t="str">
        <f>"Acido ialuronico (sale sodico)"</f>
        <v>Acido ialuronico (sale sodico)</v>
      </c>
      <c r="C743" s="89" t="str">
        <f>"0.2% spray cut. 20 ml."</f>
        <v>0.2% spray cut. 20 ml.</v>
      </c>
      <c r="D743" s="79" t="s">
        <v>16</v>
      </c>
      <c r="E743" s="77"/>
      <c r="F743" s="79"/>
      <c r="G743" s="3"/>
    </row>
    <row r="744" spans="1:7" x14ac:dyDescent="0.2">
      <c r="A744" s="87" t="str">
        <f>"D03AX05"</f>
        <v>D03AX05</v>
      </c>
      <c r="B744" s="88" t="str">
        <f>"Acido ialuronico (sale sodico)"</f>
        <v>Acido ialuronico (sale sodico)</v>
      </c>
      <c r="C744" s="89" t="str">
        <f>"0.2% crema 15 g."</f>
        <v>0.2% crema 15 g.</v>
      </c>
      <c r="D744" s="79" t="s">
        <v>16</v>
      </c>
      <c r="E744" s="77"/>
      <c r="F744" s="79"/>
      <c r="G744" s="3"/>
    </row>
    <row r="745" spans="1:7" x14ac:dyDescent="0.2">
      <c r="A745" s="87" t="str">
        <f>"D03AX05"</f>
        <v>D03AX05</v>
      </c>
      <c r="B745" s="88" t="str">
        <f>"Acido ialuronico (sale sodico)"</f>
        <v>Acido ialuronico (sale sodico)</v>
      </c>
      <c r="C745" s="89" t="str">
        <f>"garze 10x10 cm."</f>
        <v>garze 10x10 cm.</v>
      </c>
      <c r="D745" s="79" t="s">
        <v>16</v>
      </c>
      <c r="E745" s="77"/>
      <c r="F745" s="79"/>
      <c r="G745" s="3"/>
    </row>
    <row r="746" spans="1:7" s="161" customFormat="1" x14ac:dyDescent="0.2">
      <c r="A746" s="29" t="s">
        <v>1001</v>
      </c>
      <c r="B746" s="29"/>
      <c r="C746" s="30"/>
      <c r="D746" s="29"/>
      <c r="E746" s="30"/>
      <c r="F746" s="31"/>
    </row>
    <row r="747" spans="1:7" s="161" customFormat="1" x14ac:dyDescent="0.2">
      <c r="A747" s="34" t="s">
        <v>1002</v>
      </c>
      <c r="B747" s="34"/>
      <c r="C747" s="35"/>
      <c r="D747" s="34"/>
      <c r="E747" s="35"/>
      <c r="F747" s="36"/>
    </row>
    <row r="748" spans="1:7" s="20" customFormat="1" ht="25.5" x14ac:dyDescent="0.25">
      <c r="A748" s="26" t="s">
        <v>7</v>
      </c>
      <c r="B748" s="26" t="s">
        <v>8</v>
      </c>
      <c r="C748" s="26" t="s">
        <v>80</v>
      </c>
      <c r="D748" s="26" t="s">
        <v>10</v>
      </c>
      <c r="E748" s="26"/>
      <c r="F748" s="26" t="s">
        <v>12</v>
      </c>
    </row>
    <row r="749" spans="1:7" x14ac:dyDescent="0.2">
      <c r="A749" s="63" t="s">
        <v>1003</v>
      </c>
      <c r="B749" s="82" t="s">
        <v>1004</v>
      </c>
      <c r="C749" s="83" t="s">
        <v>1005</v>
      </c>
      <c r="D749" s="79" t="s">
        <v>16</v>
      </c>
      <c r="E749" s="77"/>
      <c r="F749" s="79"/>
      <c r="G749" s="3"/>
    </row>
    <row r="750" spans="1:7" s="161" customFormat="1" x14ac:dyDescent="0.2">
      <c r="A750" s="51" t="s">
        <v>1006</v>
      </c>
      <c r="B750" s="51"/>
      <c r="C750" s="52"/>
      <c r="D750" s="51"/>
      <c r="E750" s="52"/>
      <c r="F750" s="53"/>
    </row>
    <row r="751" spans="1:7" s="161" customFormat="1" x14ac:dyDescent="0.2">
      <c r="A751" s="29" t="s">
        <v>1007</v>
      </c>
      <c r="B751" s="29"/>
      <c r="C751" s="30"/>
      <c r="D751" s="29"/>
      <c r="E751" s="30"/>
      <c r="F751" s="31"/>
    </row>
    <row r="752" spans="1:7" s="161" customFormat="1" x14ac:dyDescent="0.2">
      <c r="A752" s="34" t="s">
        <v>1008</v>
      </c>
      <c r="B752" s="34"/>
      <c r="C752" s="35"/>
      <c r="D752" s="34"/>
      <c r="E752" s="35"/>
      <c r="F752" s="36"/>
    </row>
    <row r="753" spans="1:7" s="20" customFormat="1" ht="25.5" x14ac:dyDescent="0.25">
      <c r="A753" s="26" t="s">
        <v>7</v>
      </c>
      <c r="B753" s="26" t="s">
        <v>8</v>
      </c>
      <c r="C753" s="26" t="s">
        <v>80</v>
      </c>
      <c r="D753" s="26" t="s">
        <v>10</v>
      </c>
      <c r="E753" s="26"/>
      <c r="F753" s="26" t="s">
        <v>12</v>
      </c>
    </row>
    <row r="754" spans="1:7" x14ac:dyDescent="0.2">
      <c r="A754" s="77" t="s">
        <v>1009</v>
      </c>
      <c r="B754" s="78" t="s">
        <v>1010</v>
      </c>
      <c r="C754" s="62" t="s">
        <v>1011</v>
      </c>
      <c r="D754" s="79" t="s">
        <v>16</v>
      </c>
      <c r="E754" s="77"/>
      <c r="F754" s="79"/>
      <c r="G754" s="3"/>
    </row>
    <row r="755" spans="1:7" s="50" customFormat="1" x14ac:dyDescent="0.2">
      <c r="A755" s="34" t="s">
        <v>1012</v>
      </c>
      <c r="B755" s="34"/>
      <c r="C755" s="35"/>
      <c r="D755" s="34"/>
      <c r="E755" s="35"/>
      <c r="F755" s="36"/>
    </row>
    <row r="756" spans="1:7" s="20" customFormat="1" ht="25.5" x14ac:dyDescent="0.25">
      <c r="A756" s="26" t="s">
        <v>7</v>
      </c>
      <c r="B756" s="26" t="s">
        <v>8</v>
      </c>
      <c r="C756" s="26" t="s">
        <v>80</v>
      </c>
      <c r="D756" s="26" t="s">
        <v>10</v>
      </c>
      <c r="E756" s="26"/>
      <c r="F756" s="26" t="s">
        <v>12</v>
      </c>
    </row>
    <row r="757" spans="1:7" ht="25.5" x14ac:dyDescent="0.2">
      <c r="A757" s="77" t="s">
        <v>1013</v>
      </c>
      <c r="B757" s="78" t="s">
        <v>1014</v>
      </c>
      <c r="C757" s="62" t="s">
        <v>1015</v>
      </c>
      <c r="D757" s="79" t="s">
        <v>16</v>
      </c>
      <c r="E757" s="77"/>
      <c r="F757" s="79"/>
      <c r="G757" s="3"/>
    </row>
    <row r="758" spans="1:7" s="50" customFormat="1" x14ac:dyDescent="0.2">
      <c r="A758" s="51" t="s">
        <v>1016</v>
      </c>
      <c r="B758" s="51"/>
      <c r="C758" s="52"/>
      <c r="D758" s="51"/>
      <c r="E758" s="52"/>
      <c r="F758" s="53"/>
    </row>
    <row r="759" spans="1:7" s="50" customFormat="1" x14ac:dyDescent="0.2">
      <c r="A759" s="29" t="s">
        <v>1017</v>
      </c>
      <c r="B759" s="29"/>
      <c r="C759" s="30"/>
      <c r="D759" s="29"/>
      <c r="E759" s="30"/>
      <c r="F759" s="31"/>
    </row>
    <row r="760" spans="1:7" s="50" customFormat="1" x14ac:dyDescent="0.2">
      <c r="A760" s="34" t="s">
        <v>1018</v>
      </c>
      <c r="B760" s="34"/>
      <c r="C760" s="35"/>
      <c r="D760" s="34"/>
      <c r="E760" s="35"/>
      <c r="F760" s="36"/>
    </row>
    <row r="761" spans="1:7" s="20" customFormat="1" ht="25.5" x14ac:dyDescent="0.25">
      <c r="A761" s="26" t="s">
        <v>7</v>
      </c>
      <c r="B761" s="26" t="s">
        <v>8</v>
      </c>
      <c r="C761" s="26" t="s">
        <v>80</v>
      </c>
      <c r="D761" s="26" t="s">
        <v>10</v>
      </c>
      <c r="E761" s="26"/>
      <c r="F761" s="26" t="s">
        <v>12</v>
      </c>
    </row>
    <row r="762" spans="1:7" x14ac:dyDescent="0.2">
      <c r="A762" s="63" t="s">
        <v>1019</v>
      </c>
      <c r="B762" s="82" t="s">
        <v>1020</v>
      </c>
      <c r="C762" s="83" t="s">
        <v>1021</v>
      </c>
      <c r="D762" s="79" t="s">
        <v>30</v>
      </c>
      <c r="E762" s="77"/>
      <c r="F762" s="79"/>
      <c r="G762" s="3"/>
    </row>
    <row r="763" spans="1:7" s="50" customFormat="1" x14ac:dyDescent="0.2">
      <c r="A763" s="29" t="s">
        <v>1022</v>
      </c>
      <c r="B763" s="29"/>
      <c r="C763" s="30"/>
      <c r="D763" s="29"/>
      <c r="E763" s="30"/>
      <c r="F763" s="31"/>
    </row>
    <row r="764" spans="1:7" s="50" customFormat="1" x14ac:dyDescent="0.2">
      <c r="A764" s="34" t="s">
        <v>1023</v>
      </c>
      <c r="B764" s="34"/>
      <c r="C764" s="35"/>
      <c r="D764" s="34"/>
      <c r="E764" s="35"/>
      <c r="F764" s="36"/>
    </row>
    <row r="765" spans="1:7" s="20" customFormat="1" ht="25.5" x14ac:dyDescent="0.25">
      <c r="A765" s="26" t="s">
        <v>7</v>
      </c>
      <c r="B765" s="26" t="s">
        <v>8</v>
      </c>
      <c r="C765" s="26" t="s">
        <v>80</v>
      </c>
      <c r="D765" s="26" t="s">
        <v>10</v>
      </c>
      <c r="E765" s="26"/>
      <c r="F765" s="26" t="s">
        <v>12</v>
      </c>
    </row>
    <row r="766" spans="1:7" x14ac:dyDescent="0.2">
      <c r="A766" s="63" t="s">
        <v>1024</v>
      </c>
      <c r="B766" s="82" t="s">
        <v>1025</v>
      </c>
      <c r="C766" s="83" t="s">
        <v>1026</v>
      </c>
      <c r="D766" s="79" t="s">
        <v>30</v>
      </c>
      <c r="E766" s="77"/>
      <c r="F766" s="79"/>
      <c r="G766" s="3"/>
    </row>
    <row r="767" spans="1:7" x14ac:dyDescent="0.2">
      <c r="A767" s="63" t="s">
        <v>1024</v>
      </c>
      <c r="B767" s="82" t="s">
        <v>1025</v>
      </c>
      <c r="C767" s="83" t="s">
        <v>886</v>
      </c>
      <c r="D767" s="79" t="s">
        <v>30</v>
      </c>
      <c r="E767" s="77"/>
      <c r="F767" s="79"/>
      <c r="G767" s="3"/>
    </row>
    <row r="768" spans="1:7" s="50" customFormat="1" x14ac:dyDescent="0.2">
      <c r="A768" s="51" t="s">
        <v>1027</v>
      </c>
      <c r="B768" s="51"/>
      <c r="C768" s="52"/>
      <c r="D768" s="51"/>
      <c r="E768" s="52"/>
      <c r="F768" s="53"/>
    </row>
    <row r="769" spans="1:7" s="50" customFormat="1" x14ac:dyDescent="0.2">
      <c r="A769" s="29" t="s">
        <v>1028</v>
      </c>
      <c r="B769" s="29"/>
      <c r="C769" s="30"/>
      <c r="D769" s="29"/>
      <c r="E769" s="30"/>
      <c r="F769" s="31"/>
    </row>
    <row r="770" spans="1:7" s="50" customFormat="1" x14ac:dyDescent="0.2">
      <c r="A770" s="34" t="s">
        <v>1029</v>
      </c>
      <c r="B770" s="34"/>
      <c r="C770" s="35"/>
      <c r="D770" s="34"/>
      <c r="E770" s="35"/>
      <c r="F770" s="36"/>
    </row>
    <row r="771" spans="1:7" s="20" customFormat="1" ht="25.5" x14ac:dyDescent="0.25">
      <c r="A771" s="26" t="s">
        <v>7</v>
      </c>
      <c r="B771" s="26" t="s">
        <v>8</v>
      </c>
      <c r="C771" s="26" t="s">
        <v>80</v>
      </c>
      <c r="D771" s="26" t="s">
        <v>10</v>
      </c>
      <c r="E771" s="26"/>
      <c r="F771" s="26" t="s">
        <v>12</v>
      </c>
    </row>
    <row r="772" spans="1:7" x14ac:dyDescent="0.2">
      <c r="A772" s="77" t="s">
        <v>1030</v>
      </c>
      <c r="B772" s="78" t="s">
        <v>1031</v>
      </c>
      <c r="C772" s="62" t="s">
        <v>1032</v>
      </c>
      <c r="D772" s="79" t="s">
        <v>16</v>
      </c>
      <c r="E772" s="77"/>
      <c r="F772" s="79"/>
      <c r="G772" s="3"/>
    </row>
    <row r="773" spans="1:7" s="50" customFormat="1" x14ac:dyDescent="0.2">
      <c r="A773" s="34" t="s">
        <v>1033</v>
      </c>
      <c r="B773" s="34"/>
      <c r="C773" s="35"/>
      <c r="D773" s="34"/>
      <c r="E773" s="35"/>
      <c r="F773" s="36"/>
    </row>
    <row r="774" spans="1:7" s="20" customFormat="1" ht="25.5" x14ac:dyDescent="0.25">
      <c r="A774" s="26" t="s">
        <v>7</v>
      </c>
      <c r="B774" s="26" t="s">
        <v>8</v>
      </c>
      <c r="C774" s="26" t="s">
        <v>80</v>
      </c>
      <c r="D774" s="26" t="s">
        <v>10</v>
      </c>
      <c r="E774" s="26"/>
      <c r="F774" s="26" t="s">
        <v>12</v>
      </c>
    </row>
    <row r="775" spans="1:7" x14ac:dyDescent="0.2">
      <c r="A775" s="63" t="s">
        <v>1034</v>
      </c>
      <c r="B775" s="82" t="s">
        <v>1035</v>
      </c>
      <c r="C775" s="83" t="s">
        <v>1036</v>
      </c>
      <c r="D775" s="79" t="s">
        <v>16</v>
      </c>
      <c r="E775" s="77"/>
      <c r="F775" s="79"/>
      <c r="G775" s="3"/>
    </row>
    <row r="776" spans="1:7" x14ac:dyDescent="0.2">
      <c r="A776" s="63" t="s">
        <v>1034</v>
      </c>
      <c r="B776" s="82" t="s">
        <v>1035</v>
      </c>
      <c r="C776" s="83" t="s">
        <v>1037</v>
      </c>
      <c r="D776" s="79" t="s">
        <v>16</v>
      </c>
      <c r="E776" s="77"/>
      <c r="F776" s="79"/>
      <c r="G776" s="3"/>
    </row>
    <row r="777" spans="1:7" s="50" customFormat="1" x14ac:dyDescent="0.2">
      <c r="A777" s="29" t="s">
        <v>1038</v>
      </c>
      <c r="B777" s="29"/>
      <c r="C777" s="30"/>
      <c r="D777" s="29"/>
      <c r="E777" s="30"/>
      <c r="F777" s="31"/>
    </row>
    <row r="778" spans="1:7" s="50" customFormat="1" x14ac:dyDescent="0.2">
      <c r="A778" s="34" t="s">
        <v>1039</v>
      </c>
      <c r="B778" s="34"/>
      <c r="C778" s="35"/>
      <c r="D778" s="34"/>
      <c r="E778" s="35"/>
      <c r="F778" s="36"/>
    </row>
    <row r="779" spans="1:7" s="20" customFormat="1" ht="25.5" x14ac:dyDescent="0.25">
      <c r="A779" s="26" t="s">
        <v>7</v>
      </c>
      <c r="B779" s="26" t="s">
        <v>8</v>
      </c>
      <c r="C779" s="26" t="s">
        <v>80</v>
      </c>
      <c r="D779" s="26" t="s">
        <v>10</v>
      </c>
      <c r="E779" s="26"/>
      <c r="F779" s="26" t="s">
        <v>12</v>
      </c>
    </row>
    <row r="780" spans="1:7" x14ac:dyDescent="0.2">
      <c r="A780" s="63" t="s">
        <v>1040</v>
      </c>
      <c r="B780" s="82" t="s">
        <v>1041</v>
      </c>
      <c r="C780" s="83" t="s">
        <v>1042</v>
      </c>
      <c r="D780" s="79" t="s">
        <v>16</v>
      </c>
      <c r="E780" s="77"/>
      <c r="F780" s="79"/>
      <c r="G780" s="3"/>
    </row>
    <row r="781" spans="1:7" ht="25.5" x14ac:dyDescent="0.2">
      <c r="A781" s="77" t="s">
        <v>1043</v>
      </c>
      <c r="B781" s="78" t="s">
        <v>1044</v>
      </c>
      <c r="C781" s="62" t="s">
        <v>1045</v>
      </c>
      <c r="D781" s="79" t="s">
        <v>16</v>
      </c>
      <c r="E781" s="77"/>
      <c r="F781" s="79"/>
      <c r="G781" s="3"/>
    </row>
    <row r="782" spans="1:7" ht="25.5" x14ac:dyDescent="0.2">
      <c r="A782" s="77" t="s">
        <v>1043</v>
      </c>
      <c r="B782" s="78" t="s">
        <v>1044</v>
      </c>
      <c r="C782" s="62" t="s">
        <v>1046</v>
      </c>
      <c r="D782" s="79" t="s">
        <v>16</v>
      </c>
      <c r="E782" s="77"/>
      <c r="F782" s="79"/>
      <c r="G782" s="3"/>
    </row>
    <row r="783" spans="1:7" s="50" customFormat="1" x14ac:dyDescent="0.2">
      <c r="A783" s="34" t="s">
        <v>1047</v>
      </c>
      <c r="B783" s="34"/>
      <c r="C783" s="35"/>
      <c r="D783" s="34"/>
      <c r="E783" s="35"/>
      <c r="F783" s="36"/>
    </row>
    <row r="784" spans="1:7" s="20" customFormat="1" ht="25.5" x14ac:dyDescent="0.25">
      <c r="A784" s="26" t="s">
        <v>7</v>
      </c>
      <c r="B784" s="26" t="s">
        <v>8</v>
      </c>
      <c r="C784" s="26" t="s">
        <v>80</v>
      </c>
      <c r="D784" s="26" t="s">
        <v>10</v>
      </c>
      <c r="E784" s="26"/>
      <c r="F784" s="26" t="s">
        <v>12</v>
      </c>
    </row>
    <row r="785" spans="1:7" x14ac:dyDescent="0.2">
      <c r="A785" s="63" t="s">
        <v>1048</v>
      </c>
      <c r="B785" s="82" t="s">
        <v>1049</v>
      </c>
      <c r="C785" s="83" t="s">
        <v>1050</v>
      </c>
      <c r="D785" s="79" t="s">
        <v>16</v>
      </c>
      <c r="E785" s="77"/>
      <c r="F785" s="79"/>
      <c r="G785" s="3"/>
    </row>
    <row r="786" spans="1:7" ht="38.25" x14ac:dyDescent="0.2">
      <c r="A786" s="77" t="s">
        <v>1051</v>
      </c>
      <c r="B786" s="135" t="s">
        <v>1052</v>
      </c>
      <c r="C786" s="85" t="s">
        <v>1053</v>
      </c>
      <c r="D786" s="79" t="s">
        <v>244</v>
      </c>
      <c r="E786" s="77"/>
      <c r="F786" s="79"/>
      <c r="G786" s="3"/>
    </row>
    <row r="787" spans="1:7" s="50" customFormat="1" x14ac:dyDescent="0.2">
      <c r="A787" s="51" t="s">
        <v>1054</v>
      </c>
      <c r="B787" s="51"/>
      <c r="C787" s="52"/>
      <c r="D787" s="51"/>
      <c r="E787" s="52"/>
      <c r="F787" s="53"/>
    </row>
    <row r="788" spans="1:7" s="50" customFormat="1" x14ac:dyDescent="0.2">
      <c r="A788" s="29" t="s">
        <v>1055</v>
      </c>
      <c r="B788" s="29"/>
      <c r="C788" s="30"/>
      <c r="D788" s="29"/>
      <c r="E788" s="30"/>
      <c r="F788" s="31"/>
    </row>
    <row r="789" spans="1:7" s="50" customFormat="1" x14ac:dyDescent="0.2">
      <c r="A789" s="34" t="s">
        <v>1056</v>
      </c>
      <c r="B789" s="34"/>
      <c r="C789" s="35"/>
      <c r="D789" s="34"/>
      <c r="E789" s="35"/>
      <c r="F789" s="36"/>
    </row>
    <row r="790" spans="1:7" s="20" customFormat="1" ht="25.5" x14ac:dyDescent="0.25">
      <c r="A790" s="26" t="s">
        <v>7</v>
      </c>
      <c r="B790" s="26" t="s">
        <v>8</v>
      </c>
      <c r="C790" s="26" t="s">
        <v>80</v>
      </c>
      <c r="D790" s="26" t="s">
        <v>10</v>
      </c>
      <c r="E790" s="26"/>
      <c r="F790" s="26" t="s">
        <v>12</v>
      </c>
    </row>
    <row r="791" spans="1:7" x14ac:dyDescent="0.2">
      <c r="A791" s="77" t="s">
        <v>1057</v>
      </c>
      <c r="B791" s="78" t="s">
        <v>1058</v>
      </c>
      <c r="C791" s="39" t="s">
        <v>1059</v>
      </c>
      <c r="D791" s="79" t="s">
        <v>30</v>
      </c>
      <c r="E791" s="77"/>
      <c r="F791" s="79">
        <v>88</v>
      </c>
      <c r="G791" s="3"/>
    </row>
    <row r="792" spans="1:7" x14ac:dyDescent="0.2">
      <c r="A792" s="63" t="s">
        <v>1060</v>
      </c>
      <c r="B792" s="82" t="s">
        <v>1061</v>
      </c>
      <c r="C792" s="83" t="s">
        <v>1062</v>
      </c>
      <c r="D792" s="79" t="s">
        <v>30</v>
      </c>
      <c r="E792" s="77"/>
      <c r="F792" s="79">
        <v>88</v>
      </c>
      <c r="G792" s="3"/>
    </row>
    <row r="793" spans="1:7" x14ac:dyDescent="0.2">
      <c r="A793" s="63" t="s">
        <v>1063</v>
      </c>
      <c r="B793" s="82" t="s">
        <v>1064</v>
      </c>
      <c r="C793" s="83" t="s">
        <v>1065</v>
      </c>
      <c r="D793" s="79" t="s">
        <v>30</v>
      </c>
      <c r="E793" s="77"/>
      <c r="F793" s="79">
        <v>88</v>
      </c>
      <c r="G793" s="3"/>
    </row>
    <row r="794" spans="1:7" s="50" customFormat="1" x14ac:dyDescent="0.2">
      <c r="A794" s="29" t="s">
        <v>1066</v>
      </c>
      <c r="B794" s="29"/>
      <c r="C794" s="30"/>
      <c r="D794" s="29"/>
      <c r="E794" s="30"/>
      <c r="F794" s="29"/>
    </row>
    <row r="795" spans="1:7" s="50" customFormat="1" x14ac:dyDescent="0.2">
      <c r="A795" s="34" t="s">
        <v>1067</v>
      </c>
      <c r="B795" s="34"/>
      <c r="C795" s="35"/>
      <c r="D795" s="34"/>
      <c r="E795" s="35"/>
      <c r="F795" s="34"/>
    </row>
    <row r="796" spans="1:7" s="20" customFormat="1" ht="25.5" x14ac:dyDescent="0.25">
      <c r="A796" s="26" t="s">
        <v>7</v>
      </c>
      <c r="B796" s="26" t="s">
        <v>8</v>
      </c>
      <c r="C796" s="26" t="s">
        <v>80</v>
      </c>
      <c r="D796" s="26" t="s">
        <v>10</v>
      </c>
      <c r="E796" s="26"/>
      <c r="F796" s="26" t="s">
        <v>12</v>
      </c>
    </row>
    <row r="797" spans="1:7" x14ac:dyDescent="0.2">
      <c r="A797" s="77" t="s">
        <v>1068</v>
      </c>
      <c r="B797" s="78" t="s">
        <v>1069</v>
      </c>
      <c r="C797" s="62" t="s">
        <v>1070</v>
      </c>
      <c r="D797" s="79" t="s">
        <v>16</v>
      </c>
      <c r="E797" s="77"/>
      <c r="F797" s="79"/>
      <c r="G797" s="3"/>
    </row>
    <row r="798" spans="1:7" s="50" customFormat="1" x14ac:dyDescent="0.2">
      <c r="A798" s="34" t="s">
        <v>1071</v>
      </c>
      <c r="B798" s="34"/>
      <c r="C798" s="35"/>
      <c r="D798" s="34"/>
      <c r="E798" s="35"/>
      <c r="F798" s="34"/>
    </row>
    <row r="799" spans="1:7" s="20" customFormat="1" ht="25.5" x14ac:dyDescent="0.25">
      <c r="A799" s="26" t="s">
        <v>7</v>
      </c>
      <c r="B799" s="26" t="s">
        <v>8</v>
      </c>
      <c r="C799" s="26" t="s">
        <v>80</v>
      </c>
      <c r="D799" s="26" t="s">
        <v>10</v>
      </c>
      <c r="E799" s="26"/>
      <c r="F799" s="26" t="s">
        <v>12</v>
      </c>
    </row>
    <row r="800" spans="1:7" x14ac:dyDescent="0.2">
      <c r="A800" s="63" t="s">
        <v>1072</v>
      </c>
      <c r="B800" s="82" t="s">
        <v>1073</v>
      </c>
      <c r="C800" s="83" t="s">
        <v>1074</v>
      </c>
      <c r="D800" s="79" t="s">
        <v>16</v>
      </c>
      <c r="E800" s="77"/>
      <c r="F800" s="79"/>
      <c r="G800" s="3"/>
    </row>
    <row r="801" spans="1:7" s="50" customFormat="1" x14ac:dyDescent="0.2">
      <c r="A801" s="29" t="s">
        <v>1075</v>
      </c>
      <c r="B801" s="29"/>
      <c r="C801" s="30"/>
      <c r="D801" s="29"/>
      <c r="E801" s="30"/>
      <c r="F801" s="29"/>
    </row>
    <row r="802" spans="1:7" s="50" customFormat="1" x14ac:dyDescent="0.2">
      <c r="A802" s="34" t="s">
        <v>1076</v>
      </c>
      <c r="B802" s="34"/>
      <c r="C802" s="35"/>
      <c r="D802" s="34"/>
      <c r="E802" s="35"/>
      <c r="F802" s="34"/>
    </row>
    <row r="803" spans="1:7" s="20" customFormat="1" ht="25.5" x14ac:dyDescent="0.25">
      <c r="A803" s="26" t="s">
        <v>7</v>
      </c>
      <c r="B803" s="26" t="s">
        <v>8</v>
      </c>
      <c r="C803" s="26" t="s">
        <v>80</v>
      </c>
      <c r="D803" s="26" t="s">
        <v>10</v>
      </c>
      <c r="E803" s="26"/>
      <c r="F803" s="26" t="s">
        <v>12</v>
      </c>
    </row>
    <row r="804" spans="1:7" x14ac:dyDescent="0.2">
      <c r="A804" s="77" t="s">
        <v>1077</v>
      </c>
      <c r="B804" s="78" t="s">
        <v>1078</v>
      </c>
      <c r="C804" s="62" t="s">
        <v>1079</v>
      </c>
      <c r="D804" s="79" t="s">
        <v>16</v>
      </c>
      <c r="E804" s="77"/>
      <c r="F804" s="79"/>
      <c r="G804" s="3"/>
    </row>
    <row r="805" spans="1:7" s="50" customFormat="1" x14ac:dyDescent="0.2">
      <c r="A805" s="51" t="s">
        <v>1080</v>
      </c>
      <c r="B805" s="51"/>
      <c r="C805" s="52"/>
      <c r="D805" s="51"/>
      <c r="E805" s="52"/>
      <c r="F805" s="51"/>
    </row>
    <row r="806" spans="1:7" s="50" customFormat="1" x14ac:dyDescent="0.2">
      <c r="A806" s="29" t="s">
        <v>1081</v>
      </c>
      <c r="B806" s="29"/>
      <c r="C806" s="30"/>
      <c r="D806" s="29"/>
      <c r="E806" s="30"/>
      <c r="F806" s="29"/>
    </row>
    <row r="807" spans="1:7" s="50" customFormat="1" x14ac:dyDescent="0.2">
      <c r="A807" s="34" t="s">
        <v>1082</v>
      </c>
      <c r="B807" s="34"/>
      <c r="C807" s="35"/>
      <c r="D807" s="34"/>
      <c r="E807" s="35"/>
      <c r="F807" s="34"/>
    </row>
    <row r="808" spans="1:7" s="20" customFormat="1" ht="25.5" x14ac:dyDescent="0.25">
      <c r="A808" s="26" t="s">
        <v>7</v>
      </c>
      <c r="B808" s="26" t="s">
        <v>8</v>
      </c>
      <c r="C808" s="26" t="s">
        <v>80</v>
      </c>
      <c r="D808" s="26" t="s">
        <v>10</v>
      </c>
      <c r="E808" s="26"/>
      <c r="F808" s="26" t="s">
        <v>12</v>
      </c>
    </row>
    <row r="809" spans="1:7" s="28" customFormat="1" x14ac:dyDescent="0.2">
      <c r="A809" s="63" t="s">
        <v>1083</v>
      </c>
      <c r="B809" s="82" t="s">
        <v>1084</v>
      </c>
      <c r="C809" s="83" t="s">
        <v>1085</v>
      </c>
      <c r="D809" s="79" t="s">
        <v>16</v>
      </c>
      <c r="E809" s="77"/>
      <c r="F809" s="79"/>
    </row>
    <row r="810" spans="1:7" s="50" customFormat="1" x14ac:dyDescent="0.2">
      <c r="A810" s="34" t="s">
        <v>1086</v>
      </c>
      <c r="B810" s="34"/>
      <c r="C810" s="35"/>
      <c r="D810" s="34"/>
      <c r="E810" s="35"/>
      <c r="F810" s="34"/>
    </row>
    <row r="811" spans="1:7" s="20" customFormat="1" ht="25.5" x14ac:dyDescent="0.25">
      <c r="A811" s="26" t="s">
        <v>7</v>
      </c>
      <c r="B811" s="26" t="s">
        <v>8</v>
      </c>
      <c r="C811" s="26" t="s">
        <v>80</v>
      </c>
      <c r="D811" s="26" t="s">
        <v>10</v>
      </c>
      <c r="E811" s="26"/>
      <c r="F811" s="26" t="s">
        <v>12</v>
      </c>
    </row>
    <row r="812" spans="1:7" ht="25.5" x14ac:dyDescent="0.2">
      <c r="A812" s="63" t="s">
        <v>1087</v>
      </c>
      <c r="B812" s="82" t="s">
        <v>1088</v>
      </c>
      <c r="C812" s="83" t="s">
        <v>1089</v>
      </c>
      <c r="D812" s="79" t="s">
        <v>16</v>
      </c>
      <c r="E812" s="77"/>
      <c r="F812" s="79"/>
      <c r="G812" s="3"/>
    </row>
    <row r="813" spans="1:7" ht="28.5" x14ac:dyDescent="0.2">
      <c r="A813" s="80" t="s">
        <v>1090</v>
      </c>
      <c r="B813" s="81" t="s">
        <v>1091</v>
      </c>
      <c r="C813" s="80" t="s">
        <v>1092</v>
      </c>
      <c r="D813" s="79" t="s">
        <v>16</v>
      </c>
      <c r="E813" s="77"/>
      <c r="F813" s="79"/>
      <c r="G813" s="3"/>
    </row>
    <row r="814" spans="1:7" s="50" customFormat="1" x14ac:dyDescent="0.2">
      <c r="A814" s="51" t="s">
        <v>1093</v>
      </c>
      <c r="B814" s="51"/>
      <c r="C814" s="52"/>
      <c r="D814" s="51"/>
      <c r="E814" s="52"/>
      <c r="F814" s="51"/>
    </row>
    <row r="815" spans="1:7" s="50" customFormat="1" x14ac:dyDescent="0.2">
      <c r="A815" s="29" t="s">
        <v>1094</v>
      </c>
      <c r="B815" s="29"/>
      <c r="C815" s="30"/>
      <c r="D815" s="29"/>
      <c r="E815" s="30"/>
      <c r="F815" s="29"/>
    </row>
    <row r="816" spans="1:7" s="50" customFormat="1" x14ac:dyDescent="0.2">
      <c r="A816" s="34" t="s">
        <v>1095</v>
      </c>
      <c r="B816" s="34"/>
      <c r="C816" s="35"/>
      <c r="D816" s="34"/>
      <c r="E816" s="35"/>
      <c r="F816" s="34"/>
    </row>
    <row r="817" spans="1:7" s="20" customFormat="1" ht="25.5" x14ac:dyDescent="0.25">
      <c r="A817" s="26" t="s">
        <v>7</v>
      </c>
      <c r="B817" s="26" t="s">
        <v>8</v>
      </c>
      <c r="C817" s="26" t="s">
        <v>80</v>
      </c>
      <c r="D817" s="26" t="s">
        <v>10</v>
      </c>
      <c r="E817" s="26"/>
      <c r="F817" s="26" t="s">
        <v>12</v>
      </c>
    </row>
    <row r="818" spans="1:7" s="50" customFormat="1" x14ac:dyDescent="0.2">
      <c r="A818" s="51" t="s">
        <v>1093</v>
      </c>
      <c r="B818" s="51"/>
      <c r="C818" s="52"/>
      <c r="D818" s="51"/>
      <c r="E818" s="52"/>
      <c r="F818" s="51"/>
    </row>
    <row r="819" spans="1:7" s="50" customFormat="1" x14ac:dyDescent="0.2">
      <c r="A819" s="29" t="s">
        <v>1094</v>
      </c>
      <c r="B819" s="29"/>
      <c r="C819" s="30"/>
      <c r="D819" s="29"/>
      <c r="E819" s="30"/>
      <c r="F819" s="29"/>
    </row>
    <row r="820" spans="1:7" s="50" customFormat="1" x14ac:dyDescent="0.2">
      <c r="A820" s="34" t="s">
        <v>1096</v>
      </c>
      <c r="B820" s="34"/>
      <c r="C820" s="35"/>
      <c r="D820" s="34"/>
      <c r="E820" s="35"/>
      <c r="F820" s="34"/>
    </row>
    <row r="821" spans="1:7" s="20" customFormat="1" ht="25.5" x14ac:dyDescent="0.25">
      <c r="A821" s="26" t="s">
        <v>7</v>
      </c>
      <c r="B821" s="26" t="s">
        <v>8</v>
      </c>
      <c r="C821" s="26" t="s">
        <v>80</v>
      </c>
      <c r="D821" s="26" t="s">
        <v>10</v>
      </c>
      <c r="E821" s="26"/>
      <c r="F821" s="26" t="s">
        <v>12</v>
      </c>
    </row>
    <row r="822" spans="1:7" s="20" customFormat="1" x14ac:dyDescent="0.2">
      <c r="A822" s="87" t="str">
        <f>"D11AX14"</f>
        <v>D11AX14</v>
      </c>
      <c r="B822" s="88" t="str">
        <f>"Tacrolimus"</f>
        <v>Tacrolimus</v>
      </c>
      <c r="C822" s="89" t="str">
        <f>"0.03% unguento 30 g."</f>
        <v>0.03% unguento 30 g.</v>
      </c>
      <c r="D822" s="26" t="s">
        <v>276</v>
      </c>
      <c r="E822" s="26"/>
      <c r="F822" s="26"/>
    </row>
    <row r="823" spans="1:7" x14ac:dyDescent="0.2">
      <c r="A823" s="87" t="str">
        <f>"D11AX14"</f>
        <v>D11AX14</v>
      </c>
      <c r="B823" s="88" t="str">
        <f>"Tacrolimus"</f>
        <v>Tacrolimus</v>
      </c>
      <c r="C823" s="89" t="str">
        <f>"0.1% unguento 30 g."</f>
        <v>0.1% unguento 30 g.</v>
      </c>
      <c r="D823" s="77" t="s">
        <v>276</v>
      </c>
      <c r="E823" s="77"/>
      <c r="G823" s="3"/>
    </row>
    <row r="824" spans="1:7" x14ac:dyDescent="0.2">
      <c r="A824" s="163" t="s">
        <v>1097</v>
      </c>
      <c r="B824" s="164" t="s">
        <v>1098</v>
      </c>
      <c r="C824" s="165" t="s">
        <v>1099</v>
      </c>
      <c r="D824" s="77" t="s">
        <v>38</v>
      </c>
      <c r="E824" s="77"/>
      <c r="G824" s="3"/>
    </row>
    <row r="825" spans="1:7" s="50" customFormat="1" x14ac:dyDescent="0.2">
      <c r="A825" s="174" t="s">
        <v>1100</v>
      </c>
      <c r="B825" s="174"/>
      <c r="C825" s="174"/>
      <c r="D825" s="174"/>
      <c r="E825" s="175"/>
      <c r="F825" s="174"/>
    </row>
    <row r="826" spans="1:7" s="50" customFormat="1" x14ac:dyDescent="0.2">
      <c r="A826" s="151" t="s">
        <v>1101</v>
      </c>
      <c r="B826" s="151"/>
      <c r="C826" s="152"/>
      <c r="D826" s="151"/>
      <c r="E826" s="152"/>
      <c r="F826" s="151"/>
    </row>
    <row r="827" spans="1:7" s="50" customFormat="1" x14ac:dyDescent="0.2">
      <c r="A827" s="51" t="s">
        <v>1102</v>
      </c>
      <c r="B827" s="51"/>
      <c r="C827" s="52"/>
      <c r="D827" s="51"/>
      <c r="E827" s="52"/>
      <c r="F827" s="51"/>
    </row>
    <row r="828" spans="1:7" s="50" customFormat="1" x14ac:dyDescent="0.2">
      <c r="A828" s="29" t="s">
        <v>1103</v>
      </c>
      <c r="B828" s="29"/>
      <c r="C828" s="30"/>
      <c r="D828" s="29"/>
      <c r="E828" s="30"/>
      <c r="F828" s="29"/>
    </row>
    <row r="829" spans="1:7" s="161" customFormat="1" x14ac:dyDescent="0.2">
      <c r="A829" s="34" t="s">
        <v>1104</v>
      </c>
      <c r="B829" s="34"/>
      <c r="C829" s="35"/>
      <c r="D829" s="34"/>
      <c r="E829" s="35"/>
      <c r="F829" s="34"/>
    </row>
    <row r="830" spans="1:7" s="20" customFormat="1" ht="25.5" x14ac:dyDescent="0.25">
      <c r="A830" s="26" t="s">
        <v>7</v>
      </c>
      <c r="B830" s="26" t="s">
        <v>8</v>
      </c>
      <c r="C830" s="26" t="s">
        <v>80</v>
      </c>
      <c r="D830" s="26" t="s">
        <v>10</v>
      </c>
      <c r="E830" s="26"/>
      <c r="F830" s="26" t="s">
        <v>12</v>
      </c>
    </row>
    <row r="831" spans="1:7" x14ac:dyDescent="0.2">
      <c r="A831" s="23" t="s">
        <v>1105</v>
      </c>
      <c r="B831" s="24" t="s">
        <v>1106</v>
      </c>
      <c r="C831" s="25" t="s">
        <v>1107</v>
      </c>
      <c r="D831" s="27" t="s">
        <v>16</v>
      </c>
      <c r="G831" s="3"/>
    </row>
    <row r="832" spans="1:7" x14ac:dyDescent="0.2">
      <c r="A832" s="87" t="str">
        <f>"G01AF04"</f>
        <v>G01AF04</v>
      </c>
      <c r="B832" s="88" t="str">
        <f>"Miconazolo"</f>
        <v>Miconazolo</v>
      </c>
      <c r="C832" s="89" t="str">
        <f>"0.2% lavanda vaginale"</f>
        <v>0.2% lavanda vaginale</v>
      </c>
      <c r="D832" s="27" t="s">
        <v>16</v>
      </c>
      <c r="G832" s="3"/>
    </row>
    <row r="833" spans="1:7" s="50" customFormat="1" x14ac:dyDescent="0.2">
      <c r="A833" s="34" t="s">
        <v>1108</v>
      </c>
      <c r="B833" s="34"/>
      <c r="C833" s="35"/>
      <c r="D833" s="34"/>
      <c r="E833" s="35"/>
      <c r="F833" s="34"/>
    </row>
    <row r="834" spans="1:7" s="20" customFormat="1" ht="25.5" x14ac:dyDescent="0.25">
      <c r="A834" s="26" t="s">
        <v>7</v>
      </c>
      <c r="B834" s="26" t="s">
        <v>8</v>
      </c>
      <c r="C834" s="26" t="s">
        <v>80</v>
      </c>
      <c r="D834" s="26" t="s">
        <v>10</v>
      </c>
      <c r="E834" s="26"/>
      <c r="F834" s="26" t="s">
        <v>12</v>
      </c>
    </row>
    <row r="835" spans="1:7" s="50" customFormat="1" x14ac:dyDescent="0.2">
      <c r="A835" s="87" t="str">
        <f>"G02AB01"</f>
        <v>G02AB01</v>
      </c>
      <c r="B835" s="88" t="str">
        <f>"Metilergometrina (maleato)"</f>
        <v>Metilergometrina (maleato)</v>
      </c>
      <c r="C835" s="89" t="str">
        <f>"0.25 mg/ml.gocce os 10 ml."</f>
        <v>0.25 mg/ml.gocce os 10 ml.</v>
      </c>
      <c r="D835" s="100" t="s">
        <v>30</v>
      </c>
      <c r="E835" s="137"/>
      <c r="F835" s="136"/>
    </row>
    <row r="836" spans="1:7" s="50" customFormat="1" x14ac:dyDescent="0.2">
      <c r="A836" s="87" t="str">
        <f>"G02AB01"</f>
        <v>G02AB01</v>
      </c>
      <c r="B836" s="88" t="str">
        <f>"Metilergometrina (maleato)"</f>
        <v>Metilergometrina (maleato)</v>
      </c>
      <c r="C836" s="89" t="str">
        <f>"0.2 mg/ml.soluz.iniett.f. 1 ml."</f>
        <v>0.2 mg/ml.soluz.iniett.f. 1 ml.</v>
      </c>
      <c r="D836" s="100" t="s">
        <v>30</v>
      </c>
      <c r="E836" s="137"/>
      <c r="F836" s="136"/>
    </row>
    <row r="837" spans="1:7" s="20" customFormat="1" ht="25.5" x14ac:dyDescent="0.25">
      <c r="A837" s="26" t="s">
        <v>7</v>
      </c>
      <c r="B837" s="26" t="s">
        <v>8</v>
      </c>
      <c r="C837" s="26" t="s">
        <v>80</v>
      </c>
      <c r="D837" s="26" t="s">
        <v>10</v>
      </c>
      <c r="E837" s="26"/>
      <c r="F837" s="26" t="s">
        <v>12</v>
      </c>
    </row>
    <row r="838" spans="1:7" ht="25.5" x14ac:dyDescent="0.2">
      <c r="A838" s="23" t="s">
        <v>1109</v>
      </c>
      <c r="B838" s="61" t="s">
        <v>1110</v>
      </c>
      <c r="C838" s="25" t="s">
        <v>1111</v>
      </c>
      <c r="D838" s="79" t="s">
        <v>38</v>
      </c>
      <c r="E838" s="77" t="s">
        <v>59</v>
      </c>
      <c r="F838" s="79"/>
      <c r="G838" s="3"/>
    </row>
    <row r="839" spans="1:7" ht="25.5" x14ac:dyDescent="0.2">
      <c r="A839" s="63" t="s">
        <v>1109</v>
      </c>
      <c r="B839" s="61" t="s">
        <v>1110</v>
      </c>
      <c r="C839" s="83" t="s">
        <v>1112</v>
      </c>
      <c r="D839" s="79" t="s">
        <v>38</v>
      </c>
      <c r="E839" s="77" t="s">
        <v>59</v>
      </c>
      <c r="F839" s="79"/>
      <c r="G839" s="3"/>
    </row>
    <row r="840" spans="1:7" ht="25.5" x14ac:dyDescent="0.2">
      <c r="A840" s="154" t="s">
        <v>1109</v>
      </c>
      <c r="B840" s="176" t="s">
        <v>1110</v>
      </c>
      <c r="C840" s="156" t="s">
        <v>1113</v>
      </c>
      <c r="D840" s="111" t="s">
        <v>38</v>
      </c>
      <c r="E840" s="77" t="s">
        <v>59</v>
      </c>
      <c r="G840" s="3"/>
    </row>
    <row r="841" spans="1:7" s="19" customFormat="1" x14ac:dyDescent="0.2">
      <c r="A841" s="63" t="s">
        <v>1109</v>
      </c>
      <c r="B841" s="78" t="s">
        <v>1110</v>
      </c>
      <c r="C841" s="83" t="s">
        <v>1114</v>
      </c>
      <c r="D841" s="79" t="s">
        <v>38</v>
      </c>
      <c r="E841" s="77" t="s">
        <v>59</v>
      </c>
      <c r="F841" s="79"/>
    </row>
    <row r="842" spans="1:7" x14ac:dyDescent="0.2">
      <c r="A842" s="154" t="s">
        <v>1115</v>
      </c>
      <c r="B842" s="155" t="s">
        <v>1116</v>
      </c>
      <c r="C842" s="156" t="s">
        <v>1117</v>
      </c>
      <c r="D842" s="111" t="s">
        <v>38</v>
      </c>
      <c r="E842" s="107" t="s">
        <v>59</v>
      </c>
      <c r="F842" s="111"/>
      <c r="G842" s="3"/>
    </row>
    <row r="843" spans="1:7" x14ac:dyDescent="0.2">
      <c r="A843" s="154" t="s">
        <v>1118</v>
      </c>
      <c r="B843" s="155" t="s">
        <v>1119</v>
      </c>
      <c r="C843" s="156" t="s">
        <v>1120</v>
      </c>
      <c r="D843" s="111" t="s">
        <v>38</v>
      </c>
      <c r="E843" s="107"/>
      <c r="F843" s="111"/>
      <c r="G843" s="3"/>
    </row>
    <row r="844" spans="1:7" s="50" customFormat="1" x14ac:dyDescent="0.2">
      <c r="A844" s="29" t="s">
        <v>1121</v>
      </c>
      <c r="B844" s="29"/>
      <c r="C844" s="30"/>
      <c r="D844" s="29"/>
      <c r="E844" s="30"/>
      <c r="F844" s="29"/>
    </row>
    <row r="845" spans="1:7" s="50" customFormat="1" x14ac:dyDescent="0.2">
      <c r="A845" s="34" t="s">
        <v>1122</v>
      </c>
      <c r="B845" s="34"/>
      <c r="C845" s="35"/>
      <c r="D845" s="34"/>
      <c r="E845" s="35"/>
      <c r="F845" s="34"/>
    </row>
    <row r="846" spans="1:7" s="20" customFormat="1" ht="25.5" x14ac:dyDescent="0.25">
      <c r="A846" s="26" t="s">
        <v>7</v>
      </c>
      <c r="B846" s="26" t="s">
        <v>8</v>
      </c>
      <c r="C846" s="26" t="s">
        <v>80</v>
      </c>
      <c r="D846" s="26" t="s">
        <v>10</v>
      </c>
      <c r="E846" s="26"/>
      <c r="F846" s="26" t="s">
        <v>12</v>
      </c>
    </row>
    <row r="847" spans="1:7" x14ac:dyDescent="0.2">
      <c r="A847" s="23" t="s">
        <v>1123</v>
      </c>
      <c r="B847" s="61" t="s">
        <v>1124</v>
      </c>
      <c r="C847" s="25" t="s">
        <v>1125</v>
      </c>
      <c r="D847" s="111" t="s">
        <v>30</v>
      </c>
      <c r="E847" s="107"/>
      <c r="F847" s="111"/>
      <c r="G847" s="3"/>
    </row>
    <row r="848" spans="1:7" x14ac:dyDescent="0.2">
      <c r="A848" s="154" t="s">
        <v>1123</v>
      </c>
      <c r="B848" s="61" t="s">
        <v>1124</v>
      </c>
      <c r="C848" s="156" t="s">
        <v>1126</v>
      </c>
      <c r="D848" s="27" t="s">
        <v>30</v>
      </c>
      <c r="G848" s="3"/>
    </row>
    <row r="849" spans="1:7" s="19" customFormat="1" x14ac:dyDescent="0.2">
      <c r="A849" s="63" t="s">
        <v>1127</v>
      </c>
      <c r="B849" s="82" t="s">
        <v>1128</v>
      </c>
      <c r="C849" s="83" t="s">
        <v>1129</v>
      </c>
      <c r="D849" s="79" t="s">
        <v>16</v>
      </c>
      <c r="E849" s="77"/>
      <c r="F849" s="79"/>
    </row>
    <row r="850" spans="1:7" s="50" customFormat="1" x14ac:dyDescent="0.2">
      <c r="A850" s="34" t="s">
        <v>1130</v>
      </c>
      <c r="B850" s="34"/>
      <c r="C850" s="35"/>
      <c r="D850" s="34"/>
      <c r="E850" s="35"/>
      <c r="F850" s="34"/>
    </row>
    <row r="851" spans="1:7" s="20" customFormat="1" ht="25.5" x14ac:dyDescent="0.25">
      <c r="A851" s="26" t="s">
        <v>7</v>
      </c>
      <c r="B851" s="26" t="s">
        <v>8</v>
      </c>
      <c r="C851" s="26" t="s">
        <v>80</v>
      </c>
      <c r="D851" s="26" t="s">
        <v>10</v>
      </c>
      <c r="E851" s="26"/>
      <c r="F851" s="26" t="s">
        <v>12</v>
      </c>
    </row>
    <row r="852" spans="1:7" s="19" customFormat="1" x14ac:dyDescent="0.2">
      <c r="A852" s="87" t="str">
        <f>"G02CB03"</f>
        <v>G02CB03</v>
      </c>
      <c r="B852" s="88" t="str">
        <f>"Cabergolina"</f>
        <v>Cabergolina</v>
      </c>
      <c r="C852" s="89" t="str">
        <f>"cpr. 0.5 mg."</f>
        <v>cpr. 0.5 mg.</v>
      </c>
      <c r="D852" s="79" t="s">
        <v>30</v>
      </c>
      <c r="E852" s="77"/>
      <c r="F852" s="79"/>
    </row>
    <row r="853" spans="1:7" s="50" customFormat="1" x14ac:dyDescent="0.2">
      <c r="A853" s="34" t="s">
        <v>1131</v>
      </c>
      <c r="B853" s="34"/>
      <c r="C853" s="35"/>
      <c r="D853" s="34"/>
      <c r="E853" s="35"/>
      <c r="F853" s="34"/>
    </row>
    <row r="854" spans="1:7" s="20" customFormat="1" ht="25.5" x14ac:dyDescent="0.25">
      <c r="A854" s="26" t="s">
        <v>7</v>
      </c>
      <c r="B854" s="26" t="s">
        <v>8</v>
      </c>
      <c r="C854" s="26" t="s">
        <v>80</v>
      </c>
      <c r="D854" s="26" t="s">
        <v>10</v>
      </c>
      <c r="E854" s="26"/>
      <c r="F854" s="26" t="s">
        <v>12</v>
      </c>
    </row>
    <row r="855" spans="1:7" s="19" customFormat="1" x14ac:dyDescent="0.2">
      <c r="A855" s="77" t="s">
        <v>1132</v>
      </c>
      <c r="B855" s="78" t="s">
        <v>1133</v>
      </c>
      <c r="C855" s="62" t="s">
        <v>1134</v>
      </c>
      <c r="D855" s="79" t="s">
        <v>16</v>
      </c>
      <c r="E855" s="77"/>
      <c r="F855" s="79"/>
    </row>
    <row r="856" spans="1:7" s="161" customFormat="1" x14ac:dyDescent="0.2">
      <c r="A856" s="34" t="s">
        <v>1135</v>
      </c>
      <c r="B856" s="34"/>
      <c r="C856" s="35"/>
      <c r="D856" s="34"/>
      <c r="E856" s="35"/>
      <c r="F856" s="34"/>
    </row>
    <row r="857" spans="1:7" s="20" customFormat="1" ht="25.5" x14ac:dyDescent="0.25">
      <c r="A857" s="26" t="s">
        <v>7</v>
      </c>
      <c r="B857" s="26" t="s">
        <v>8</v>
      </c>
      <c r="C857" s="26" t="s">
        <v>80</v>
      </c>
      <c r="D857" s="26" t="s">
        <v>10</v>
      </c>
      <c r="E857" s="26"/>
      <c r="F857" s="26" t="s">
        <v>12</v>
      </c>
    </row>
    <row r="858" spans="1:7" x14ac:dyDescent="0.2">
      <c r="A858" s="154" t="s">
        <v>1136</v>
      </c>
      <c r="B858" s="155" t="s">
        <v>1137</v>
      </c>
      <c r="C858" s="156" t="s">
        <v>1138</v>
      </c>
      <c r="D858" s="111" t="s">
        <v>38</v>
      </c>
      <c r="E858" s="107" t="s">
        <v>59</v>
      </c>
      <c r="G858" s="3"/>
    </row>
    <row r="859" spans="1:7" x14ac:dyDescent="0.2">
      <c r="A859" s="154" t="s">
        <v>1136</v>
      </c>
      <c r="B859" s="155" t="s">
        <v>1137</v>
      </c>
      <c r="C859" s="156" t="s">
        <v>1139</v>
      </c>
      <c r="D859" s="111" t="s">
        <v>38</v>
      </c>
      <c r="E859" s="107" t="s">
        <v>59</v>
      </c>
      <c r="F859" s="111"/>
      <c r="G859" s="3"/>
    </row>
    <row r="860" spans="1:7" s="50" customFormat="1" x14ac:dyDescent="0.2">
      <c r="A860" s="51" t="s">
        <v>1140</v>
      </c>
      <c r="B860" s="51"/>
      <c r="C860" s="52"/>
      <c r="D860" s="51"/>
      <c r="E860" s="52"/>
      <c r="F860" s="51"/>
    </row>
    <row r="861" spans="1:7" s="50" customFormat="1" x14ac:dyDescent="0.2">
      <c r="A861" s="29" t="s">
        <v>1141</v>
      </c>
      <c r="B861" s="29"/>
      <c r="C861" s="30"/>
      <c r="D861" s="29"/>
      <c r="E861" s="30"/>
      <c r="F861" s="29"/>
    </row>
    <row r="862" spans="1:7" s="50" customFormat="1" x14ac:dyDescent="0.2">
      <c r="A862" s="34" t="s">
        <v>1142</v>
      </c>
      <c r="B862" s="34"/>
      <c r="C862" s="35"/>
      <c r="D862" s="34"/>
      <c r="E862" s="35"/>
      <c r="F862" s="34"/>
    </row>
    <row r="863" spans="1:7" s="22" customFormat="1" x14ac:dyDescent="0.25">
      <c r="A863" s="20" t="s">
        <v>7</v>
      </c>
      <c r="B863" s="20" t="s">
        <v>8</v>
      </c>
      <c r="C863" s="20" t="s">
        <v>9</v>
      </c>
      <c r="D863" s="20" t="s">
        <v>10</v>
      </c>
      <c r="E863" s="20"/>
      <c r="F863" s="20" t="s">
        <v>12</v>
      </c>
    </row>
    <row r="864" spans="1:7" s="50" customFormat="1" x14ac:dyDescent="0.2">
      <c r="A864" s="177" t="s">
        <v>1143</v>
      </c>
      <c r="B864" s="167" t="s">
        <v>1144</v>
      </c>
      <c r="C864" s="178" t="s">
        <v>1145</v>
      </c>
      <c r="D864" s="136" t="s">
        <v>16</v>
      </c>
      <c r="E864" s="137"/>
      <c r="F864" s="136"/>
    </row>
    <row r="865" spans="1:7" s="50" customFormat="1" x14ac:dyDescent="0.2">
      <c r="A865" s="177" t="s">
        <v>1146</v>
      </c>
      <c r="B865" s="167" t="s">
        <v>1147</v>
      </c>
      <c r="C865" s="178" t="s">
        <v>1148</v>
      </c>
      <c r="D865" s="136" t="s">
        <v>16</v>
      </c>
      <c r="E865" s="137"/>
      <c r="F865" s="136"/>
      <c r="G865" s="179">
        <v>40982</v>
      </c>
    </row>
    <row r="866" spans="1:7" s="50" customFormat="1" x14ac:dyDescent="0.2">
      <c r="A866" s="29" t="s">
        <v>1149</v>
      </c>
      <c r="B866" s="29"/>
      <c r="C866" s="30"/>
      <c r="D866" s="29"/>
      <c r="E866" s="30"/>
      <c r="F866" s="29"/>
    </row>
    <row r="867" spans="1:7" s="50" customFormat="1" x14ac:dyDescent="0.2">
      <c r="A867" s="34" t="s">
        <v>1150</v>
      </c>
      <c r="B867" s="34"/>
      <c r="C867" s="35"/>
      <c r="D867" s="34"/>
      <c r="E867" s="35"/>
      <c r="F867" s="34"/>
    </row>
    <row r="868" spans="1:7" s="22" customFormat="1" x14ac:dyDescent="0.25">
      <c r="A868" s="20" t="s">
        <v>7</v>
      </c>
      <c r="B868" s="20" t="s">
        <v>8</v>
      </c>
      <c r="C868" s="20" t="s">
        <v>9</v>
      </c>
      <c r="D868" s="20" t="s">
        <v>10</v>
      </c>
      <c r="E868" s="20"/>
      <c r="F868" s="20" t="s">
        <v>12</v>
      </c>
    </row>
    <row r="869" spans="1:7" s="50" customFormat="1" x14ac:dyDescent="0.2">
      <c r="A869" s="166" t="s">
        <v>1151</v>
      </c>
      <c r="B869" s="172" t="s">
        <v>1152</v>
      </c>
      <c r="C869" s="180" t="s">
        <v>1153</v>
      </c>
      <c r="D869" s="27" t="s">
        <v>244</v>
      </c>
      <c r="E869" s="137"/>
      <c r="F869" s="136"/>
    </row>
    <row r="870" spans="1:7" s="50" customFormat="1" x14ac:dyDescent="0.2">
      <c r="A870" s="166" t="s">
        <v>1151</v>
      </c>
      <c r="B870" s="172" t="s">
        <v>1152</v>
      </c>
      <c r="C870" s="180" t="s">
        <v>1154</v>
      </c>
      <c r="D870" s="27" t="s">
        <v>244</v>
      </c>
      <c r="E870" s="137"/>
      <c r="F870" s="136"/>
    </row>
    <row r="871" spans="1:7" s="50" customFormat="1" x14ac:dyDescent="0.2">
      <c r="A871" s="166" t="s">
        <v>1155</v>
      </c>
      <c r="B871" s="181" t="s">
        <v>1156</v>
      </c>
      <c r="C871" s="180" t="s">
        <v>1157</v>
      </c>
      <c r="D871" s="27" t="s">
        <v>244</v>
      </c>
      <c r="E871" s="137"/>
      <c r="F871" s="136"/>
    </row>
    <row r="872" spans="1:7" s="50" customFormat="1" x14ac:dyDescent="0.2">
      <c r="A872" s="166" t="s">
        <v>1158</v>
      </c>
      <c r="B872" s="172" t="s">
        <v>1159</v>
      </c>
      <c r="C872" s="180" t="s">
        <v>1160</v>
      </c>
      <c r="D872" s="27" t="s">
        <v>244</v>
      </c>
      <c r="E872" s="137"/>
      <c r="F872" s="136"/>
    </row>
    <row r="873" spans="1:7" s="50" customFormat="1" x14ac:dyDescent="0.2">
      <c r="A873" s="166" t="s">
        <v>1158</v>
      </c>
      <c r="B873" s="172" t="s">
        <v>1159</v>
      </c>
      <c r="C873" s="180" t="s">
        <v>1161</v>
      </c>
      <c r="D873" s="27" t="s">
        <v>244</v>
      </c>
      <c r="E873" s="137"/>
      <c r="F873" s="136"/>
    </row>
    <row r="874" spans="1:7" s="50" customFormat="1" x14ac:dyDescent="0.2">
      <c r="A874" s="166" t="s">
        <v>1162</v>
      </c>
      <c r="B874" s="172" t="s">
        <v>1163</v>
      </c>
      <c r="C874" s="180" t="s">
        <v>1164</v>
      </c>
      <c r="D874" s="27" t="s">
        <v>244</v>
      </c>
      <c r="E874" s="137"/>
      <c r="F874" s="136"/>
    </row>
    <row r="875" spans="1:7" s="50" customFormat="1" x14ac:dyDescent="0.2">
      <c r="A875" s="166" t="s">
        <v>1162</v>
      </c>
      <c r="B875" s="172" t="s">
        <v>1163</v>
      </c>
      <c r="C875" s="180" t="s">
        <v>1165</v>
      </c>
      <c r="D875" s="27" t="s">
        <v>244</v>
      </c>
      <c r="E875" s="137"/>
      <c r="F875" s="136"/>
    </row>
    <row r="876" spans="1:7" s="50" customFormat="1" x14ac:dyDescent="0.2">
      <c r="A876" s="166" t="s">
        <v>1162</v>
      </c>
      <c r="B876" s="172" t="s">
        <v>1163</v>
      </c>
      <c r="C876" s="180" t="s">
        <v>1166</v>
      </c>
      <c r="D876" s="27" t="s">
        <v>244</v>
      </c>
      <c r="E876" s="137"/>
      <c r="F876" s="136"/>
    </row>
    <row r="877" spans="1:7" s="50" customFormat="1" x14ac:dyDescent="0.2">
      <c r="A877" s="166" t="s">
        <v>1167</v>
      </c>
      <c r="B877" s="172" t="s">
        <v>1168</v>
      </c>
      <c r="C877" s="180" t="s">
        <v>1169</v>
      </c>
      <c r="D877" s="27" t="s">
        <v>244</v>
      </c>
      <c r="E877" s="137"/>
      <c r="F877" s="136"/>
    </row>
    <row r="878" spans="1:7" s="50" customFormat="1" x14ac:dyDescent="0.2">
      <c r="A878" s="177" t="s">
        <v>1170</v>
      </c>
      <c r="B878" s="167" t="s">
        <v>1171</v>
      </c>
      <c r="C878" s="182" t="s">
        <v>1172</v>
      </c>
      <c r="D878" s="27" t="s">
        <v>244</v>
      </c>
      <c r="E878" s="137"/>
      <c r="F878" s="136"/>
    </row>
    <row r="879" spans="1:7" s="50" customFormat="1" x14ac:dyDescent="0.2">
      <c r="A879" s="51" t="s">
        <v>1173</v>
      </c>
      <c r="B879" s="51"/>
      <c r="C879" s="52"/>
      <c r="D879" s="51"/>
      <c r="E879" s="52"/>
      <c r="F879" s="51"/>
    </row>
    <row r="880" spans="1:7" s="50" customFormat="1" x14ac:dyDescent="0.2">
      <c r="A880" s="29" t="s">
        <v>1174</v>
      </c>
      <c r="B880" s="29"/>
      <c r="C880" s="30"/>
      <c r="D880" s="29"/>
      <c r="E880" s="30"/>
      <c r="F880" s="29"/>
    </row>
    <row r="881" spans="1:7" s="50" customFormat="1" x14ac:dyDescent="0.2">
      <c r="A881" s="34" t="s">
        <v>1175</v>
      </c>
      <c r="B881" s="34"/>
      <c r="C881" s="35"/>
      <c r="D881" s="34"/>
      <c r="E881" s="35"/>
      <c r="F881" s="34"/>
    </row>
    <row r="882" spans="1:7" s="20" customFormat="1" ht="25.5" x14ac:dyDescent="0.25">
      <c r="A882" s="26" t="s">
        <v>7</v>
      </c>
      <c r="B882" s="26" t="s">
        <v>8</v>
      </c>
      <c r="C882" s="26" t="s">
        <v>80</v>
      </c>
      <c r="D882" s="26" t="s">
        <v>10</v>
      </c>
      <c r="E882" s="26"/>
      <c r="F882" s="26" t="s">
        <v>12</v>
      </c>
    </row>
    <row r="883" spans="1:7" s="19" customFormat="1" x14ac:dyDescent="0.2">
      <c r="A883" s="63" t="s">
        <v>1176</v>
      </c>
      <c r="B883" s="82" t="s">
        <v>1177</v>
      </c>
      <c r="C883" s="83" t="s">
        <v>682</v>
      </c>
      <c r="D883" s="79" t="s">
        <v>16</v>
      </c>
      <c r="E883" s="77"/>
      <c r="F883" s="79"/>
    </row>
    <row r="884" spans="1:7" s="19" customFormat="1" x14ac:dyDescent="0.2">
      <c r="A884" s="79" t="s">
        <v>1178</v>
      </c>
      <c r="B884" s="77" t="s">
        <v>1179</v>
      </c>
      <c r="C884" s="39"/>
      <c r="D884" s="79" t="s">
        <v>16</v>
      </c>
      <c r="E884" s="77"/>
    </row>
    <row r="885" spans="1:7" s="19" customFormat="1" x14ac:dyDescent="0.2">
      <c r="A885" s="77" t="s">
        <v>1180</v>
      </c>
      <c r="B885" s="78" t="s">
        <v>1181</v>
      </c>
      <c r="C885" s="39" t="s">
        <v>259</v>
      </c>
      <c r="D885" s="79" t="s">
        <v>16</v>
      </c>
      <c r="E885" s="77"/>
    </row>
    <row r="886" spans="1:7" s="19" customFormat="1" x14ac:dyDescent="0.2">
      <c r="A886" s="34" t="s">
        <v>1182</v>
      </c>
      <c r="B886" s="78"/>
      <c r="C886" s="39"/>
      <c r="D886" s="79"/>
      <c r="E886" s="77"/>
    </row>
    <row r="887" spans="1:7" s="19" customFormat="1" x14ac:dyDescent="0.2">
      <c r="A887" s="87" t="str">
        <f>"G04BX49"</f>
        <v>G04BX49</v>
      </c>
      <c r="B887" s="88" t="str">
        <f>"Lidocaina cloridrato"</f>
        <v>Lidocaina cloridrato</v>
      </c>
      <c r="C887" s="89" t="str">
        <f>"2.5% pomata uretrale 15 g."</f>
        <v>2.5% pomata uretrale 15 g.</v>
      </c>
      <c r="D887" s="79" t="s">
        <v>16</v>
      </c>
      <c r="E887" s="77"/>
    </row>
    <row r="888" spans="1:7" s="50" customFormat="1" x14ac:dyDescent="0.2">
      <c r="A888" s="29" t="s">
        <v>1183</v>
      </c>
      <c r="B888" s="29"/>
      <c r="C888" s="30"/>
      <c r="D888" s="29"/>
      <c r="E888" s="30"/>
      <c r="F888" s="29"/>
    </row>
    <row r="889" spans="1:7" s="50" customFormat="1" x14ac:dyDescent="0.2">
      <c r="A889" s="34" t="s">
        <v>1184</v>
      </c>
      <c r="B889" s="34"/>
      <c r="C889" s="35"/>
      <c r="D889" s="34"/>
      <c r="E889" s="35"/>
      <c r="F889" s="34"/>
    </row>
    <row r="890" spans="1:7" s="20" customFormat="1" ht="25.5" x14ac:dyDescent="0.25">
      <c r="A890" s="26" t="s">
        <v>7</v>
      </c>
      <c r="B890" s="26" t="s">
        <v>8</v>
      </c>
      <c r="C890" s="26" t="s">
        <v>80</v>
      </c>
      <c r="D890" s="26" t="s">
        <v>10</v>
      </c>
      <c r="E890" s="26"/>
      <c r="F890" s="26" t="s">
        <v>12</v>
      </c>
    </row>
    <row r="891" spans="1:7" x14ac:dyDescent="0.2">
      <c r="A891" s="23" t="s">
        <v>1185</v>
      </c>
      <c r="B891" s="61" t="s">
        <v>1186</v>
      </c>
      <c r="C891" s="25" t="s">
        <v>1187</v>
      </c>
      <c r="D891" s="27" t="s">
        <v>30</v>
      </c>
      <c r="G891" s="3"/>
    </row>
    <row r="892" spans="1:7" x14ac:dyDescent="0.2">
      <c r="A892" s="23" t="s">
        <v>1185</v>
      </c>
      <c r="B892" s="61" t="s">
        <v>1186</v>
      </c>
      <c r="C892" s="25" t="s">
        <v>1188</v>
      </c>
      <c r="D892" s="27" t="s">
        <v>30</v>
      </c>
      <c r="G892" s="3"/>
    </row>
    <row r="893" spans="1:7" x14ac:dyDescent="0.2">
      <c r="A893" s="87" t="str">
        <f>"G04CA02"</f>
        <v>G04CA02</v>
      </c>
      <c r="B893" s="88" t="str">
        <f>"Tamsulosina (cloridrato)"</f>
        <v>Tamsulosina (cloridrato)</v>
      </c>
      <c r="C893" s="89" t="str">
        <f>"0.4 mg. cps.ril.prol."</f>
        <v>0.4 mg. cps.ril.prol.</v>
      </c>
      <c r="D893" s="27" t="s">
        <v>30</v>
      </c>
      <c r="G893" s="5"/>
    </row>
    <row r="894" spans="1:7" s="50" customFormat="1" x14ac:dyDescent="0.2">
      <c r="A894" s="34" t="s">
        <v>1189</v>
      </c>
      <c r="B894" s="34"/>
      <c r="C894" s="35"/>
      <c r="D894" s="34"/>
      <c r="E894" s="35"/>
      <c r="F894" s="34"/>
    </row>
    <row r="895" spans="1:7" s="20" customFormat="1" ht="25.5" x14ac:dyDescent="0.25">
      <c r="A895" s="26" t="s">
        <v>7</v>
      </c>
      <c r="B895" s="26" t="s">
        <v>8</v>
      </c>
      <c r="C895" s="26" t="s">
        <v>80</v>
      </c>
      <c r="D895" s="26" t="s">
        <v>10</v>
      </c>
      <c r="E895" s="26"/>
      <c r="F895" s="26" t="s">
        <v>12</v>
      </c>
    </row>
    <row r="896" spans="1:7" x14ac:dyDescent="0.2">
      <c r="A896" s="23" t="s">
        <v>1190</v>
      </c>
      <c r="B896" s="61" t="s">
        <v>1191</v>
      </c>
      <c r="C896" s="25" t="s">
        <v>1192</v>
      </c>
      <c r="D896" s="27" t="s">
        <v>30</v>
      </c>
      <c r="G896" s="3"/>
    </row>
    <row r="897" spans="1:7" s="50" customFormat="1" x14ac:dyDescent="0.2">
      <c r="A897" s="174" t="s">
        <v>1193</v>
      </c>
      <c r="B897" s="174"/>
      <c r="C897" s="174"/>
      <c r="D897" s="174"/>
      <c r="E897" s="175"/>
      <c r="F897" s="174"/>
    </row>
    <row r="898" spans="1:7" s="50" customFormat="1" x14ac:dyDescent="0.2">
      <c r="A898" s="151" t="s">
        <v>1194</v>
      </c>
      <c r="B898" s="151"/>
      <c r="C898" s="152"/>
      <c r="D898" s="151"/>
      <c r="E898" s="152"/>
      <c r="F898" s="151"/>
    </row>
    <row r="899" spans="1:7" s="50" customFormat="1" x14ac:dyDescent="0.2">
      <c r="A899" s="51" t="s">
        <v>1195</v>
      </c>
      <c r="B899" s="51"/>
      <c r="C899" s="52"/>
      <c r="D899" s="51"/>
      <c r="E899" s="52"/>
      <c r="F899" s="51"/>
    </row>
    <row r="900" spans="1:7" s="50" customFormat="1" x14ac:dyDescent="0.2">
      <c r="A900" s="29" t="s">
        <v>1196</v>
      </c>
      <c r="B900" s="29"/>
      <c r="C900" s="30"/>
      <c r="D900" s="29"/>
      <c r="E900" s="30"/>
      <c r="F900" s="29"/>
    </row>
    <row r="901" spans="1:7" s="50" customFormat="1" x14ac:dyDescent="0.2">
      <c r="A901" s="34" t="s">
        <v>1197</v>
      </c>
      <c r="B901" s="34"/>
      <c r="C901" s="35"/>
      <c r="D901" s="34"/>
      <c r="E901" s="35"/>
      <c r="F901" s="34"/>
    </row>
    <row r="902" spans="1:7" s="20" customFormat="1" ht="25.5" x14ac:dyDescent="0.25">
      <c r="A902" s="26" t="s">
        <v>7</v>
      </c>
      <c r="B902" s="26" t="s">
        <v>8</v>
      </c>
      <c r="C902" s="26" t="s">
        <v>80</v>
      </c>
      <c r="D902" s="26" t="s">
        <v>10</v>
      </c>
      <c r="E902" s="26"/>
      <c r="F902" s="26" t="s">
        <v>12</v>
      </c>
    </row>
    <row r="903" spans="1:7" x14ac:dyDescent="0.2">
      <c r="A903" s="63" t="s">
        <v>1198</v>
      </c>
      <c r="B903" s="82" t="s">
        <v>1199</v>
      </c>
      <c r="C903" s="83" t="s">
        <v>1200</v>
      </c>
      <c r="D903" s="27" t="s">
        <v>16</v>
      </c>
      <c r="E903" s="23" t="s">
        <v>59</v>
      </c>
      <c r="G903" s="3"/>
    </row>
    <row r="904" spans="1:7" x14ac:dyDescent="0.2">
      <c r="A904" s="77" t="s">
        <v>1201</v>
      </c>
      <c r="B904" s="78" t="s">
        <v>1202</v>
      </c>
      <c r="C904" s="62" t="s">
        <v>1203</v>
      </c>
      <c r="D904" s="79" t="s">
        <v>38</v>
      </c>
      <c r="E904" s="77"/>
      <c r="F904" s="79"/>
      <c r="G904" s="3"/>
    </row>
    <row r="905" spans="1:7" s="50" customFormat="1" x14ac:dyDescent="0.2">
      <c r="A905" s="34" t="s">
        <v>1204</v>
      </c>
      <c r="B905" s="34"/>
      <c r="C905" s="35"/>
      <c r="D905" s="34"/>
      <c r="E905" s="35"/>
      <c r="F905" s="34"/>
    </row>
    <row r="906" spans="1:7" s="20" customFormat="1" ht="25.5" x14ac:dyDescent="0.25">
      <c r="A906" s="26" t="s">
        <v>7</v>
      </c>
      <c r="B906" s="26" t="s">
        <v>8</v>
      </c>
      <c r="C906" s="26" t="s">
        <v>80</v>
      </c>
      <c r="D906" s="26" t="s">
        <v>10</v>
      </c>
      <c r="E906" s="26"/>
      <c r="F906" s="26" t="s">
        <v>12</v>
      </c>
    </row>
    <row r="907" spans="1:7" x14ac:dyDescent="0.2">
      <c r="A907" s="23" t="s">
        <v>1205</v>
      </c>
      <c r="B907" s="61" t="s">
        <v>1206</v>
      </c>
      <c r="C907" s="25" t="s">
        <v>1207</v>
      </c>
      <c r="D907" s="79" t="s">
        <v>38</v>
      </c>
      <c r="E907" s="77"/>
      <c r="F907" s="79"/>
      <c r="G907" s="3"/>
    </row>
    <row r="908" spans="1:7" x14ac:dyDescent="0.2">
      <c r="A908" s="23" t="s">
        <v>1205</v>
      </c>
      <c r="B908" s="61" t="s">
        <v>1206</v>
      </c>
      <c r="C908" s="25" t="s">
        <v>1208</v>
      </c>
      <c r="D908" s="79" t="s">
        <v>38</v>
      </c>
      <c r="E908" s="77"/>
      <c r="F908" s="79"/>
      <c r="G908" s="3"/>
    </row>
    <row r="909" spans="1:7" s="33" customFormat="1" x14ac:dyDescent="0.2">
      <c r="A909" s="29" t="s">
        <v>1209</v>
      </c>
      <c r="B909" s="29"/>
      <c r="C909" s="30"/>
      <c r="D909" s="29"/>
      <c r="E909" s="30"/>
      <c r="F909" s="29"/>
    </row>
    <row r="910" spans="1:7" s="33" customFormat="1" x14ac:dyDescent="0.2">
      <c r="A910" s="34" t="s">
        <v>1210</v>
      </c>
      <c r="B910" s="34"/>
      <c r="C910" s="35"/>
      <c r="D910" s="34"/>
      <c r="E910" s="35"/>
      <c r="F910" s="34"/>
    </row>
    <row r="911" spans="1:7" s="20" customFormat="1" ht="25.5" x14ac:dyDescent="0.25">
      <c r="A911" s="26" t="s">
        <v>7</v>
      </c>
      <c r="B911" s="26" t="s">
        <v>8</v>
      </c>
      <c r="C911" s="26" t="s">
        <v>80</v>
      </c>
      <c r="D911" s="26" t="s">
        <v>10</v>
      </c>
      <c r="E911" s="26"/>
      <c r="F911" s="26" t="s">
        <v>12</v>
      </c>
    </row>
    <row r="912" spans="1:7" s="20" customFormat="1" ht="14.25" x14ac:dyDescent="0.2">
      <c r="A912" s="80" t="s">
        <v>1205</v>
      </c>
      <c r="B912" s="81" t="s">
        <v>1206</v>
      </c>
      <c r="C912" s="80" t="s">
        <v>1211</v>
      </c>
      <c r="D912" s="26" t="s">
        <v>38</v>
      </c>
      <c r="E912" s="26"/>
      <c r="F912" s="26"/>
    </row>
    <row r="913" spans="1:7" x14ac:dyDescent="0.2">
      <c r="A913" s="154" t="s">
        <v>1212</v>
      </c>
      <c r="B913" s="155" t="s">
        <v>1213</v>
      </c>
      <c r="C913" s="156" t="s">
        <v>1214</v>
      </c>
      <c r="D913" s="27" t="s">
        <v>244</v>
      </c>
      <c r="G913" s="3"/>
    </row>
    <row r="914" spans="1:7" x14ac:dyDescent="0.2">
      <c r="A914" s="154" t="s">
        <v>1212</v>
      </c>
      <c r="B914" s="155" t="s">
        <v>1213</v>
      </c>
      <c r="C914" s="156" t="s">
        <v>1215</v>
      </c>
      <c r="D914" s="27" t="s">
        <v>244</v>
      </c>
      <c r="F914" s="111"/>
      <c r="G914" s="3"/>
    </row>
    <row r="915" spans="1:7" x14ac:dyDescent="0.2">
      <c r="A915" s="154" t="s">
        <v>1216</v>
      </c>
      <c r="B915" s="155" t="s">
        <v>1217</v>
      </c>
      <c r="C915" s="156" t="s">
        <v>1218</v>
      </c>
      <c r="D915" s="183" t="s">
        <v>38</v>
      </c>
      <c r="E915" s="184"/>
      <c r="F915" s="183"/>
      <c r="G915" s="3"/>
    </row>
    <row r="916" spans="1:7" s="50" customFormat="1" x14ac:dyDescent="0.2">
      <c r="A916" s="34" t="s">
        <v>1219</v>
      </c>
      <c r="B916" s="34"/>
      <c r="C916" s="35"/>
      <c r="D916" s="34"/>
      <c r="E916" s="35"/>
      <c r="F916" s="34"/>
    </row>
    <row r="917" spans="1:7" s="20" customFormat="1" ht="25.5" x14ac:dyDescent="0.25">
      <c r="A917" s="26" t="s">
        <v>7</v>
      </c>
      <c r="B917" s="26" t="s">
        <v>8</v>
      </c>
      <c r="C917" s="26" t="s">
        <v>80</v>
      </c>
      <c r="D917" s="26" t="s">
        <v>10</v>
      </c>
      <c r="E917" s="26"/>
      <c r="F917" s="26" t="s">
        <v>12</v>
      </c>
    </row>
    <row r="918" spans="1:7" x14ac:dyDescent="0.2">
      <c r="A918" s="63" t="s">
        <v>1220</v>
      </c>
      <c r="B918" s="82" t="s">
        <v>1221</v>
      </c>
      <c r="C918" s="83" t="s">
        <v>1222</v>
      </c>
      <c r="D918" s="27" t="s">
        <v>38</v>
      </c>
      <c r="G918" s="3"/>
    </row>
    <row r="919" spans="1:7" s="50" customFormat="1" x14ac:dyDescent="0.2">
      <c r="A919" s="29" t="s">
        <v>1223</v>
      </c>
      <c r="B919" s="29"/>
      <c r="C919" s="30"/>
      <c r="D919" s="29"/>
      <c r="E919" s="30"/>
      <c r="F919" s="29"/>
    </row>
    <row r="920" spans="1:7" s="50" customFormat="1" x14ac:dyDescent="0.2">
      <c r="A920" s="34" t="s">
        <v>1224</v>
      </c>
      <c r="B920" s="34"/>
      <c r="C920" s="35"/>
      <c r="D920" s="34"/>
      <c r="E920" s="35"/>
      <c r="F920" s="34"/>
    </row>
    <row r="921" spans="1:7" s="20" customFormat="1" ht="25.5" x14ac:dyDescent="0.25">
      <c r="A921" s="26" t="s">
        <v>7</v>
      </c>
      <c r="B921" s="26" t="s">
        <v>8</v>
      </c>
      <c r="C921" s="26" t="s">
        <v>80</v>
      </c>
      <c r="D921" s="26" t="s">
        <v>10</v>
      </c>
      <c r="E921" s="26"/>
      <c r="F921" s="26" t="s">
        <v>12</v>
      </c>
    </row>
    <row r="922" spans="1:7" s="20" customFormat="1" ht="25.5" x14ac:dyDescent="0.25">
      <c r="A922" s="163" t="s">
        <v>1225</v>
      </c>
      <c r="B922" s="164" t="s">
        <v>1226</v>
      </c>
      <c r="C922" s="165" t="s">
        <v>1227</v>
      </c>
      <c r="D922" s="26" t="s">
        <v>30</v>
      </c>
      <c r="E922" s="26"/>
      <c r="F922" s="26"/>
    </row>
    <row r="923" spans="1:7" s="33" customFormat="1" x14ac:dyDescent="0.2">
      <c r="A923" s="34" t="s">
        <v>1228</v>
      </c>
      <c r="B923" s="34"/>
      <c r="C923" s="35"/>
      <c r="D923" s="34"/>
      <c r="E923" s="35"/>
      <c r="F923" s="34"/>
    </row>
    <row r="924" spans="1:7" s="20" customFormat="1" ht="25.5" x14ac:dyDescent="0.25">
      <c r="A924" s="26" t="s">
        <v>7</v>
      </c>
      <c r="B924" s="26" t="s">
        <v>8</v>
      </c>
      <c r="C924" s="26" t="s">
        <v>80</v>
      </c>
      <c r="D924" s="26" t="s">
        <v>10</v>
      </c>
      <c r="E924" s="26"/>
      <c r="F924" s="26" t="s">
        <v>12</v>
      </c>
    </row>
    <row r="925" spans="1:7" x14ac:dyDescent="0.2">
      <c r="A925" s="23" t="s">
        <v>1229</v>
      </c>
      <c r="B925" s="61" t="s">
        <v>1230</v>
      </c>
      <c r="C925" s="25" t="s">
        <v>1231</v>
      </c>
      <c r="D925" s="27" t="s">
        <v>38</v>
      </c>
      <c r="E925" s="26" t="s">
        <v>59</v>
      </c>
      <c r="G925" s="3"/>
    </row>
    <row r="926" spans="1:7" ht="25.5" x14ac:dyDescent="0.2">
      <c r="A926" s="23" t="s">
        <v>1232</v>
      </c>
      <c r="B926" s="61" t="s">
        <v>1233</v>
      </c>
      <c r="C926" s="185" t="s">
        <v>1234</v>
      </c>
      <c r="D926" s="49" t="s">
        <v>244</v>
      </c>
      <c r="E926" s="49" t="s">
        <v>59</v>
      </c>
      <c r="F926" s="49" t="s">
        <v>1235</v>
      </c>
      <c r="G926" s="3"/>
    </row>
    <row r="927" spans="1:7" ht="25.5" x14ac:dyDescent="0.2">
      <c r="A927" s="23" t="s">
        <v>1232</v>
      </c>
      <c r="B927" s="61" t="s">
        <v>1233</v>
      </c>
      <c r="C927" s="85" t="s">
        <v>1236</v>
      </c>
      <c r="D927" s="49" t="s">
        <v>244</v>
      </c>
      <c r="E927" s="49" t="s">
        <v>59</v>
      </c>
      <c r="F927" s="49" t="s">
        <v>1235</v>
      </c>
      <c r="G927" s="3"/>
    </row>
    <row r="928" spans="1:7" s="50" customFormat="1" x14ac:dyDescent="0.2">
      <c r="A928" s="51" t="s">
        <v>1237</v>
      </c>
      <c r="B928" s="51"/>
      <c r="C928" s="52"/>
      <c r="D928" s="51"/>
      <c r="E928" s="52"/>
      <c r="F928" s="51"/>
    </row>
    <row r="929" spans="1:6" s="50" customFormat="1" x14ac:dyDescent="0.2">
      <c r="A929" s="29" t="s">
        <v>1238</v>
      </c>
      <c r="B929" s="29"/>
      <c r="C929" s="30"/>
      <c r="D929" s="29"/>
      <c r="E929" s="30"/>
      <c r="F929" s="29"/>
    </row>
    <row r="930" spans="1:6" s="50" customFormat="1" x14ac:dyDescent="0.2">
      <c r="A930" s="34" t="s">
        <v>1239</v>
      </c>
      <c r="B930" s="34"/>
      <c r="C930" s="35"/>
      <c r="D930" s="34"/>
      <c r="E930" s="35"/>
      <c r="F930" s="34"/>
    </row>
    <row r="931" spans="1:6" s="20" customFormat="1" ht="25.5" x14ac:dyDescent="0.25">
      <c r="A931" s="26" t="s">
        <v>7</v>
      </c>
      <c r="B931" s="26" t="s">
        <v>8</v>
      </c>
      <c r="C931" s="26" t="s">
        <v>80</v>
      </c>
      <c r="D931" s="26" t="s">
        <v>10</v>
      </c>
      <c r="E931" s="26"/>
      <c r="F931" s="26" t="s">
        <v>12</v>
      </c>
    </row>
    <row r="932" spans="1:6" s="19" customFormat="1" x14ac:dyDescent="0.2">
      <c r="A932" s="77" t="s">
        <v>1240</v>
      </c>
      <c r="B932" s="78" t="s">
        <v>1241</v>
      </c>
      <c r="C932" s="62" t="s">
        <v>1242</v>
      </c>
      <c r="D932" s="79" t="s">
        <v>30</v>
      </c>
      <c r="E932" s="77"/>
      <c r="F932" s="79"/>
    </row>
    <row r="933" spans="1:6" s="19" customFormat="1" x14ac:dyDescent="0.2">
      <c r="A933" s="63" t="s">
        <v>1240</v>
      </c>
      <c r="B933" s="78" t="s">
        <v>1241</v>
      </c>
      <c r="C933" s="62" t="s">
        <v>1243</v>
      </c>
      <c r="D933" s="79" t="s">
        <v>30</v>
      </c>
      <c r="E933" s="77"/>
      <c r="F933" s="79"/>
    </row>
    <row r="934" spans="1:6" s="19" customFormat="1" x14ac:dyDescent="0.2">
      <c r="A934" s="63" t="s">
        <v>1240</v>
      </c>
      <c r="B934" s="78" t="s">
        <v>1241</v>
      </c>
      <c r="C934" s="83" t="s">
        <v>1244</v>
      </c>
      <c r="D934" s="79" t="s">
        <v>30</v>
      </c>
      <c r="E934" s="77"/>
      <c r="F934" s="79"/>
    </row>
    <row r="935" spans="1:6" s="19" customFormat="1" x14ac:dyDescent="0.2">
      <c r="A935" s="63" t="s">
        <v>1240</v>
      </c>
      <c r="B935" s="78" t="s">
        <v>1241</v>
      </c>
      <c r="C935" s="83" t="s">
        <v>1245</v>
      </c>
      <c r="D935" s="79" t="s">
        <v>30</v>
      </c>
      <c r="E935" s="77"/>
      <c r="F935" s="79"/>
    </row>
    <row r="936" spans="1:6" s="19" customFormat="1" x14ac:dyDescent="0.2">
      <c r="A936" s="63" t="s">
        <v>1246</v>
      </c>
      <c r="B936" s="78" t="s">
        <v>1247</v>
      </c>
      <c r="C936" s="83" t="s">
        <v>1248</v>
      </c>
      <c r="D936" s="79" t="s">
        <v>30</v>
      </c>
      <c r="E936" s="77"/>
      <c r="F936" s="79"/>
    </row>
    <row r="937" spans="1:6" s="19" customFormat="1" x14ac:dyDescent="0.2">
      <c r="A937" s="63" t="s">
        <v>1246</v>
      </c>
      <c r="B937" s="82" t="s">
        <v>1249</v>
      </c>
      <c r="C937" s="83" t="s">
        <v>1250</v>
      </c>
      <c r="D937" s="79" t="s">
        <v>30</v>
      </c>
      <c r="E937" s="77"/>
      <c r="F937" s="79"/>
    </row>
    <row r="938" spans="1:6" s="19" customFormat="1" x14ac:dyDescent="0.2">
      <c r="A938" s="63" t="s">
        <v>1246</v>
      </c>
      <c r="B938" s="82" t="s">
        <v>1249</v>
      </c>
      <c r="C938" s="83" t="s">
        <v>1251</v>
      </c>
      <c r="D938" s="79" t="s">
        <v>30</v>
      </c>
      <c r="E938" s="77"/>
      <c r="F938" s="79"/>
    </row>
    <row r="939" spans="1:6" s="19" customFormat="1" x14ac:dyDescent="0.2">
      <c r="A939" s="63" t="s">
        <v>1252</v>
      </c>
      <c r="B939" s="82" t="s">
        <v>1253</v>
      </c>
      <c r="C939" s="83" t="s">
        <v>1254</v>
      </c>
      <c r="D939" s="79" t="s">
        <v>30</v>
      </c>
      <c r="E939" s="77"/>
      <c r="F939" s="79"/>
    </row>
    <row r="940" spans="1:6" s="19" customFormat="1" ht="25.5" x14ac:dyDescent="0.2">
      <c r="A940" s="63" t="s">
        <v>1252</v>
      </c>
      <c r="B940" s="82" t="s">
        <v>1255</v>
      </c>
      <c r="C940" s="83" t="s">
        <v>820</v>
      </c>
      <c r="D940" s="79" t="s">
        <v>16</v>
      </c>
      <c r="E940" s="77"/>
      <c r="F940" s="79"/>
    </row>
    <row r="941" spans="1:6" s="19" customFormat="1" ht="25.5" x14ac:dyDescent="0.2">
      <c r="A941" s="63" t="s">
        <v>1252</v>
      </c>
      <c r="B941" s="82" t="s">
        <v>1255</v>
      </c>
      <c r="C941" s="83" t="s">
        <v>1256</v>
      </c>
      <c r="D941" s="79" t="s">
        <v>16</v>
      </c>
      <c r="E941" s="77"/>
      <c r="F941" s="79"/>
    </row>
    <row r="942" spans="1:6" s="19" customFormat="1" ht="25.5" x14ac:dyDescent="0.2">
      <c r="A942" s="63" t="s">
        <v>1252</v>
      </c>
      <c r="B942" s="82" t="s">
        <v>1255</v>
      </c>
      <c r="C942" s="83" t="s">
        <v>1257</v>
      </c>
      <c r="D942" s="79" t="s">
        <v>30</v>
      </c>
      <c r="E942" s="77"/>
      <c r="F942" s="79"/>
    </row>
    <row r="943" spans="1:6" s="19" customFormat="1" ht="25.5" x14ac:dyDescent="0.2">
      <c r="A943" s="63" t="s">
        <v>1252</v>
      </c>
      <c r="B943" s="82" t="s">
        <v>1255</v>
      </c>
      <c r="C943" s="83" t="s">
        <v>1258</v>
      </c>
      <c r="D943" s="79" t="s">
        <v>30</v>
      </c>
      <c r="E943" s="77"/>
      <c r="F943" s="79"/>
    </row>
    <row r="944" spans="1:6" s="19" customFormat="1" x14ac:dyDescent="0.2">
      <c r="A944" s="63" t="s">
        <v>1259</v>
      </c>
      <c r="B944" s="82" t="s">
        <v>1260</v>
      </c>
      <c r="C944" s="83" t="s">
        <v>682</v>
      </c>
      <c r="D944" s="79" t="s">
        <v>16</v>
      </c>
      <c r="E944" s="77"/>
      <c r="F944" s="79"/>
    </row>
    <row r="945" spans="1:7" s="19" customFormat="1" x14ac:dyDescent="0.2">
      <c r="A945" s="63" t="s">
        <v>1259</v>
      </c>
      <c r="B945" s="82" t="s">
        <v>1260</v>
      </c>
      <c r="C945" s="83" t="s">
        <v>819</v>
      </c>
      <c r="D945" s="79" t="s">
        <v>16</v>
      </c>
      <c r="E945" s="77"/>
      <c r="F945" s="79"/>
    </row>
    <row r="946" spans="1:7" s="19" customFormat="1" x14ac:dyDescent="0.2">
      <c r="A946" s="63" t="s">
        <v>1261</v>
      </c>
      <c r="B946" s="82" t="s">
        <v>1262</v>
      </c>
      <c r="C946" s="83" t="s">
        <v>1263</v>
      </c>
      <c r="D946" s="79" t="s">
        <v>30</v>
      </c>
      <c r="E946" s="77"/>
      <c r="F946" s="79"/>
    </row>
    <row r="947" spans="1:7" s="19" customFormat="1" ht="25.5" x14ac:dyDescent="0.2">
      <c r="A947" s="77" t="s">
        <v>1264</v>
      </c>
      <c r="B947" s="78" t="s">
        <v>1265</v>
      </c>
      <c r="C947" s="62" t="s">
        <v>1266</v>
      </c>
      <c r="D947" s="79" t="s">
        <v>30</v>
      </c>
      <c r="E947" s="77"/>
      <c r="F947" s="79"/>
    </row>
    <row r="948" spans="1:7" s="19" customFormat="1" ht="25.5" x14ac:dyDescent="0.2">
      <c r="A948" s="63" t="s">
        <v>1264</v>
      </c>
      <c r="B948" s="78" t="s">
        <v>1265</v>
      </c>
      <c r="C948" s="83" t="s">
        <v>1267</v>
      </c>
      <c r="D948" s="79" t="s">
        <v>16</v>
      </c>
      <c r="E948" s="77"/>
      <c r="F948" s="79"/>
    </row>
    <row r="949" spans="1:7" s="19" customFormat="1" ht="25.5" x14ac:dyDescent="0.2">
      <c r="A949" s="63" t="s">
        <v>1264</v>
      </c>
      <c r="B949" s="78" t="s">
        <v>1265</v>
      </c>
      <c r="C949" s="83" t="s">
        <v>1268</v>
      </c>
      <c r="D949" s="79" t="s">
        <v>16</v>
      </c>
      <c r="E949" s="77"/>
      <c r="F949" s="79"/>
    </row>
    <row r="950" spans="1:7" s="19" customFormat="1" x14ac:dyDescent="0.2">
      <c r="A950" s="63" t="s">
        <v>1269</v>
      </c>
      <c r="B950" s="82" t="s">
        <v>1270</v>
      </c>
      <c r="C950" s="83" t="s">
        <v>1271</v>
      </c>
      <c r="D950" s="79" t="s">
        <v>16</v>
      </c>
      <c r="E950" s="77"/>
      <c r="F950" s="79"/>
    </row>
    <row r="951" spans="1:7" s="19" customFormat="1" x14ac:dyDescent="0.2">
      <c r="A951" s="63" t="s">
        <v>1269</v>
      </c>
      <c r="B951" s="82" t="s">
        <v>1270</v>
      </c>
      <c r="C951" s="83" t="s">
        <v>1272</v>
      </c>
      <c r="D951" s="79" t="s">
        <v>16</v>
      </c>
      <c r="E951" s="77"/>
      <c r="F951" s="79"/>
    </row>
    <row r="952" spans="1:7" s="50" customFormat="1" x14ac:dyDescent="0.2">
      <c r="A952" s="29" t="s">
        <v>1273</v>
      </c>
      <c r="B952" s="29"/>
      <c r="C952" s="30"/>
      <c r="D952" s="29"/>
      <c r="E952" s="30"/>
      <c r="F952" s="29"/>
    </row>
    <row r="953" spans="1:7" s="50" customFormat="1" x14ac:dyDescent="0.2">
      <c r="A953" s="34" t="s">
        <v>1274</v>
      </c>
      <c r="B953" s="34"/>
      <c r="C953" s="35"/>
      <c r="D953" s="34"/>
      <c r="E953" s="35"/>
      <c r="F953" s="34"/>
    </row>
    <row r="954" spans="1:7" s="20" customFormat="1" ht="25.5" x14ac:dyDescent="0.25">
      <c r="A954" s="26" t="s">
        <v>7</v>
      </c>
      <c r="B954" s="26" t="s">
        <v>8</v>
      </c>
      <c r="C954" s="26" t="s">
        <v>80</v>
      </c>
      <c r="D954" s="26" t="s">
        <v>10</v>
      </c>
      <c r="E954" s="26"/>
      <c r="F954" s="26" t="s">
        <v>12</v>
      </c>
    </row>
    <row r="955" spans="1:7" x14ac:dyDescent="0.2">
      <c r="A955" s="23" t="s">
        <v>1275</v>
      </c>
      <c r="B955" s="61" t="s">
        <v>1276</v>
      </c>
      <c r="C955" s="62" t="s">
        <v>1277</v>
      </c>
      <c r="D955" s="79" t="s">
        <v>16</v>
      </c>
      <c r="E955" s="77"/>
      <c r="F955" s="79"/>
      <c r="G955" s="3"/>
    </row>
    <row r="956" spans="1:7" s="50" customFormat="1" x14ac:dyDescent="0.2">
      <c r="A956" s="51" t="s">
        <v>1278</v>
      </c>
      <c r="B956" s="51"/>
      <c r="C956" s="52"/>
      <c r="D956" s="51"/>
      <c r="E956" s="52"/>
      <c r="F956" s="51"/>
    </row>
    <row r="957" spans="1:7" s="50" customFormat="1" x14ac:dyDescent="0.2">
      <c r="A957" s="29" t="s">
        <v>1279</v>
      </c>
      <c r="B957" s="29"/>
      <c r="C957" s="30"/>
      <c r="D957" s="29"/>
      <c r="E957" s="30"/>
      <c r="F957" s="29"/>
    </row>
    <row r="958" spans="1:7" s="50" customFormat="1" x14ac:dyDescent="0.2">
      <c r="A958" s="34" t="s">
        <v>1280</v>
      </c>
      <c r="B958" s="34"/>
      <c r="C958" s="35"/>
      <c r="D958" s="34"/>
      <c r="E958" s="35"/>
      <c r="F958" s="34"/>
    </row>
    <row r="959" spans="1:7" s="20" customFormat="1" ht="25.5" x14ac:dyDescent="0.25">
      <c r="A959" s="26" t="s">
        <v>7</v>
      </c>
      <c r="B959" s="26" t="s">
        <v>8</v>
      </c>
      <c r="C959" s="26" t="s">
        <v>80</v>
      </c>
      <c r="D959" s="26" t="s">
        <v>10</v>
      </c>
      <c r="E959" s="26"/>
      <c r="F959" s="26" t="s">
        <v>12</v>
      </c>
    </row>
    <row r="960" spans="1:7" x14ac:dyDescent="0.2">
      <c r="A960" s="23" t="s">
        <v>1281</v>
      </c>
      <c r="B960" s="61" t="s">
        <v>1282</v>
      </c>
      <c r="C960" s="25" t="s">
        <v>1283</v>
      </c>
      <c r="D960" s="27" t="s">
        <v>30</v>
      </c>
      <c r="G960" s="3"/>
    </row>
    <row r="961" spans="1:7" x14ac:dyDescent="0.2">
      <c r="A961" s="63" t="s">
        <v>1281</v>
      </c>
      <c r="B961" s="61" t="s">
        <v>1282</v>
      </c>
      <c r="C961" s="83" t="s">
        <v>1284</v>
      </c>
      <c r="D961" s="27" t="s">
        <v>30</v>
      </c>
      <c r="G961" s="3"/>
    </row>
    <row r="962" spans="1:7" s="50" customFormat="1" x14ac:dyDescent="0.2">
      <c r="A962" s="29" t="s">
        <v>1285</v>
      </c>
      <c r="B962" s="29"/>
      <c r="C962" s="30"/>
      <c r="D962" s="29"/>
      <c r="E962" s="30"/>
      <c r="F962" s="29"/>
    </row>
    <row r="963" spans="1:7" s="50" customFormat="1" x14ac:dyDescent="0.2">
      <c r="A963" s="34" t="s">
        <v>1286</v>
      </c>
      <c r="B963" s="34"/>
      <c r="C963" s="35"/>
      <c r="D963" s="34"/>
      <c r="E963" s="35"/>
      <c r="F963" s="34"/>
    </row>
    <row r="964" spans="1:7" s="20" customFormat="1" ht="25.5" x14ac:dyDescent="0.25">
      <c r="A964" s="26" t="s">
        <v>7</v>
      </c>
      <c r="B964" s="26" t="s">
        <v>8</v>
      </c>
      <c r="C964" s="26" t="s">
        <v>80</v>
      </c>
      <c r="D964" s="26" t="s">
        <v>10</v>
      </c>
      <c r="E964" s="26"/>
      <c r="F964" s="26" t="s">
        <v>12</v>
      </c>
    </row>
    <row r="965" spans="1:7" x14ac:dyDescent="0.2">
      <c r="A965" s="63" t="s">
        <v>1287</v>
      </c>
      <c r="B965" s="82" t="s">
        <v>1288</v>
      </c>
      <c r="C965" s="83" t="s">
        <v>682</v>
      </c>
      <c r="D965" s="27" t="s">
        <v>30</v>
      </c>
      <c r="G965" s="3"/>
    </row>
    <row r="966" spans="1:7" s="50" customFormat="1" x14ac:dyDescent="0.2">
      <c r="A966" s="29" t="s">
        <v>1289</v>
      </c>
      <c r="B966" s="29"/>
      <c r="C966" s="30"/>
      <c r="D966" s="29"/>
      <c r="E966" s="30"/>
      <c r="F966" s="29"/>
    </row>
    <row r="967" spans="1:7" s="50" customFormat="1" x14ac:dyDescent="0.2">
      <c r="A967" s="34" t="s">
        <v>1290</v>
      </c>
      <c r="B967" s="34"/>
      <c r="C967" s="35"/>
      <c r="D967" s="34"/>
      <c r="E967" s="35"/>
      <c r="F967" s="34"/>
    </row>
    <row r="968" spans="1:7" s="20" customFormat="1" ht="25.5" x14ac:dyDescent="0.25">
      <c r="A968" s="26" t="s">
        <v>7</v>
      </c>
      <c r="B968" s="26" t="s">
        <v>8</v>
      </c>
      <c r="C968" s="26" t="s">
        <v>80</v>
      </c>
      <c r="D968" s="26" t="s">
        <v>10</v>
      </c>
      <c r="E968" s="26"/>
      <c r="F968" s="26" t="s">
        <v>12</v>
      </c>
    </row>
    <row r="969" spans="1:7" x14ac:dyDescent="0.2">
      <c r="A969" s="63" t="s">
        <v>1291</v>
      </c>
      <c r="B969" s="82" t="s">
        <v>1292</v>
      </c>
      <c r="C969" s="83" t="s">
        <v>1293</v>
      </c>
      <c r="D969" s="79" t="s">
        <v>38</v>
      </c>
      <c r="E969" s="77" t="s">
        <v>59</v>
      </c>
      <c r="F969" s="79"/>
      <c r="G969" s="3"/>
    </row>
    <row r="970" spans="1:7" s="50" customFormat="1" x14ac:dyDescent="0.2">
      <c r="A970" s="29" t="s">
        <v>1294</v>
      </c>
      <c r="B970" s="29"/>
      <c r="C970" s="30"/>
      <c r="D970" s="29"/>
      <c r="E970" s="30"/>
      <c r="F970" s="29"/>
    </row>
    <row r="971" spans="1:7" s="50" customFormat="1" x14ac:dyDescent="0.2">
      <c r="A971" s="34" t="s">
        <v>1295</v>
      </c>
      <c r="B971" s="34"/>
      <c r="C971" s="35"/>
      <c r="D971" s="34"/>
      <c r="E971" s="35"/>
      <c r="F971" s="34"/>
    </row>
    <row r="972" spans="1:7" s="50" customFormat="1" x14ac:dyDescent="0.2">
      <c r="A972" s="166" t="s">
        <v>1296</v>
      </c>
      <c r="B972" s="172" t="s">
        <v>1297</v>
      </c>
      <c r="C972" s="173" t="s">
        <v>1298</v>
      </c>
      <c r="D972" s="27" t="s">
        <v>244</v>
      </c>
      <c r="E972" s="137" t="s">
        <v>59</v>
      </c>
      <c r="F972" s="136"/>
    </row>
    <row r="973" spans="1:7" s="50" customFormat="1" x14ac:dyDescent="0.2">
      <c r="A973" s="166" t="s">
        <v>1296</v>
      </c>
      <c r="B973" s="172" t="s">
        <v>1297</v>
      </c>
      <c r="C973" s="173" t="s">
        <v>1299</v>
      </c>
      <c r="D973" s="27" t="s">
        <v>244</v>
      </c>
      <c r="E973" s="137" t="s">
        <v>59</v>
      </c>
      <c r="F973" s="136"/>
    </row>
    <row r="974" spans="1:7" s="50" customFormat="1" x14ac:dyDescent="0.2">
      <c r="A974" s="166" t="s">
        <v>1296</v>
      </c>
      <c r="B974" s="172" t="s">
        <v>1297</v>
      </c>
      <c r="C974" s="173" t="s">
        <v>1300</v>
      </c>
      <c r="D974" s="27" t="s">
        <v>244</v>
      </c>
      <c r="E974" s="137" t="s">
        <v>59</v>
      </c>
      <c r="F974" s="136"/>
    </row>
    <row r="975" spans="1:7" s="50" customFormat="1" x14ac:dyDescent="0.2">
      <c r="A975" s="151" t="s">
        <v>1301</v>
      </c>
      <c r="B975" s="151"/>
      <c r="C975" s="152"/>
      <c r="D975" s="151"/>
      <c r="E975" s="152"/>
      <c r="F975" s="151"/>
    </row>
    <row r="976" spans="1:7" s="50" customFormat="1" x14ac:dyDescent="0.2">
      <c r="A976" s="51" t="s">
        <v>1302</v>
      </c>
      <c r="B976" s="51"/>
      <c r="C976" s="52"/>
      <c r="D976" s="51"/>
      <c r="E976" s="52"/>
      <c r="F976" s="51"/>
    </row>
    <row r="977" spans="1:7" s="50" customFormat="1" x14ac:dyDescent="0.2">
      <c r="A977" s="29" t="s">
        <v>1303</v>
      </c>
      <c r="B977" s="29"/>
      <c r="C977" s="30"/>
      <c r="D977" s="29"/>
      <c r="E977" s="30"/>
      <c r="F977" s="29"/>
    </row>
    <row r="978" spans="1:7" s="50" customFormat="1" x14ac:dyDescent="0.2">
      <c r="A978" s="34" t="s">
        <v>1304</v>
      </c>
      <c r="B978" s="34"/>
      <c r="C978" s="35"/>
      <c r="D978" s="34"/>
      <c r="E978" s="35"/>
      <c r="F978" s="34"/>
    </row>
    <row r="979" spans="1:7" s="20" customFormat="1" ht="25.5" x14ac:dyDescent="0.25">
      <c r="A979" s="26" t="s">
        <v>7</v>
      </c>
      <c r="B979" s="26" t="s">
        <v>8</v>
      </c>
      <c r="C979" s="26" t="s">
        <v>80</v>
      </c>
      <c r="D979" s="26" t="s">
        <v>10</v>
      </c>
      <c r="E979" s="26"/>
      <c r="F979" s="26" t="s">
        <v>12</v>
      </c>
    </row>
    <row r="980" spans="1:7" s="19" customFormat="1" x14ac:dyDescent="0.2">
      <c r="A980" s="63" t="s">
        <v>1305</v>
      </c>
      <c r="B980" s="82" t="s">
        <v>1306</v>
      </c>
      <c r="C980" s="83" t="s">
        <v>710</v>
      </c>
      <c r="D980" s="79" t="s">
        <v>30</v>
      </c>
      <c r="E980" s="78"/>
      <c r="F980" s="79"/>
    </row>
    <row r="981" spans="1:7" x14ac:dyDescent="0.2">
      <c r="A981" s="154" t="s">
        <v>1307</v>
      </c>
      <c r="B981" s="155" t="s">
        <v>1308</v>
      </c>
      <c r="C981" s="156" t="s">
        <v>1309</v>
      </c>
      <c r="D981" s="111" t="s">
        <v>38</v>
      </c>
      <c r="E981" s="78"/>
      <c r="F981" s="111"/>
      <c r="G981" s="3"/>
    </row>
    <row r="982" spans="1:7" s="50" customFormat="1" x14ac:dyDescent="0.2">
      <c r="A982" s="29" t="s">
        <v>1310</v>
      </c>
      <c r="B982" s="29"/>
      <c r="C982" s="30"/>
      <c r="D982" s="29"/>
      <c r="E982" s="30"/>
      <c r="F982" s="29"/>
    </row>
    <row r="983" spans="1:7" s="50" customFormat="1" x14ac:dyDescent="0.2">
      <c r="A983" s="34" t="s">
        <v>1311</v>
      </c>
      <c r="B983" s="34"/>
      <c r="C983" s="35"/>
      <c r="D983" s="34"/>
      <c r="E983" s="35"/>
      <c r="F983" s="34"/>
    </row>
    <row r="984" spans="1:7" s="20" customFormat="1" ht="25.5" x14ac:dyDescent="0.25">
      <c r="A984" s="26" t="s">
        <v>7</v>
      </c>
      <c r="B984" s="26" t="s">
        <v>8</v>
      </c>
      <c r="C984" s="26" t="s">
        <v>80</v>
      </c>
      <c r="D984" s="26" t="s">
        <v>10</v>
      </c>
      <c r="E984" s="26"/>
      <c r="F984" s="26" t="s">
        <v>12</v>
      </c>
    </row>
    <row r="985" spans="1:7" x14ac:dyDescent="0.2">
      <c r="A985" s="63" t="s">
        <v>1312</v>
      </c>
      <c r="B985" s="82" t="s">
        <v>1313</v>
      </c>
      <c r="C985" s="83" t="s">
        <v>1314</v>
      </c>
      <c r="D985" s="79" t="s">
        <v>30</v>
      </c>
      <c r="E985" s="77"/>
      <c r="F985" s="79"/>
      <c r="G985" s="3"/>
    </row>
    <row r="986" spans="1:7" x14ac:dyDescent="0.2">
      <c r="A986" s="154" t="s">
        <v>1312</v>
      </c>
      <c r="B986" s="155" t="s">
        <v>1315</v>
      </c>
      <c r="C986" s="156" t="s">
        <v>1316</v>
      </c>
      <c r="D986" s="111" t="s">
        <v>30</v>
      </c>
      <c r="E986" s="107"/>
      <c r="F986" s="111"/>
      <c r="G986" s="3"/>
    </row>
    <row r="987" spans="1:7" ht="14.25" x14ac:dyDescent="0.2">
      <c r="A987" s="150" t="s">
        <v>1317</v>
      </c>
      <c r="B987" s="150" t="s">
        <v>1318</v>
      </c>
      <c r="C987" s="150" t="s">
        <v>255</v>
      </c>
      <c r="D987" s="111" t="s">
        <v>30</v>
      </c>
      <c r="E987" s="107"/>
      <c r="F987" s="111"/>
      <c r="G987" s="3"/>
    </row>
    <row r="988" spans="1:7" x14ac:dyDescent="0.2">
      <c r="A988" s="154" t="s">
        <v>1317</v>
      </c>
      <c r="B988" s="155" t="s">
        <v>1319</v>
      </c>
      <c r="C988" s="156" t="s">
        <v>821</v>
      </c>
      <c r="D988" s="111" t="s">
        <v>30</v>
      </c>
      <c r="E988" s="107"/>
      <c r="F988" s="111"/>
      <c r="G988" s="3"/>
    </row>
    <row r="989" spans="1:7" x14ac:dyDescent="0.2">
      <c r="A989" s="154" t="s">
        <v>1317</v>
      </c>
      <c r="B989" s="155" t="s">
        <v>1319</v>
      </c>
      <c r="C989" s="156" t="s">
        <v>1320</v>
      </c>
      <c r="D989" s="111" t="s">
        <v>30</v>
      </c>
      <c r="E989" s="107"/>
      <c r="F989" s="111"/>
      <c r="G989" s="3"/>
    </row>
    <row r="990" spans="1:7" s="50" customFormat="1" x14ac:dyDescent="0.2">
      <c r="A990" s="34" t="s">
        <v>1321</v>
      </c>
      <c r="B990" s="34"/>
      <c r="C990" s="35"/>
      <c r="D990" s="34"/>
      <c r="E990" s="35"/>
      <c r="F990" s="34"/>
    </row>
    <row r="991" spans="1:7" s="20" customFormat="1" ht="25.5" x14ac:dyDescent="0.25">
      <c r="A991" s="26" t="s">
        <v>7</v>
      </c>
      <c r="B991" s="26" t="s">
        <v>8</v>
      </c>
      <c r="C991" s="26" t="s">
        <v>80</v>
      </c>
      <c r="D991" s="26" t="s">
        <v>10</v>
      </c>
      <c r="E991" s="26"/>
      <c r="F991" s="26" t="s">
        <v>12</v>
      </c>
    </row>
    <row r="992" spans="1:7" x14ac:dyDescent="0.2">
      <c r="A992" s="63" t="s">
        <v>1322</v>
      </c>
      <c r="B992" s="82" t="s">
        <v>1323</v>
      </c>
      <c r="C992" s="83" t="s">
        <v>1324</v>
      </c>
      <c r="D992" s="79" t="s">
        <v>38</v>
      </c>
      <c r="E992" s="77"/>
      <c r="F992" s="79"/>
      <c r="G992" s="3"/>
    </row>
    <row r="993" spans="1:7" x14ac:dyDescent="0.2">
      <c r="A993" s="154" t="s">
        <v>1325</v>
      </c>
      <c r="B993" s="155" t="s">
        <v>1326</v>
      </c>
      <c r="C993" s="156" t="s">
        <v>1327</v>
      </c>
      <c r="D993" s="111" t="s">
        <v>38</v>
      </c>
      <c r="E993" s="107"/>
      <c r="F993" s="111"/>
      <c r="G993" s="3"/>
    </row>
    <row r="994" spans="1:7" s="50" customFormat="1" x14ac:dyDescent="0.2">
      <c r="A994" s="34" t="s">
        <v>1328</v>
      </c>
      <c r="B994" s="34"/>
      <c r="C994" s="35"/>
      <c r="D994" s="34"/>
      <c r="E994" s="35"/>
      <c r="F994" s="34"/>
    </row>
    <row r="995" spans="1:7" s="20" customFormat="1" ht="25.5" x14ac:dyDescent="0.25">
      <c r="A995" s="26" t="s">
        <v>7</v>
      </c>
      <c r="B995" s="26" t="s">
        <v>8</v>
      </c>
      <c r="C995" s="26" t="s">
        <v>80</v>
      </c>
      <c r="D995" s="26" t="s">
        <v>10</v>
      </c>
      <c r="E995" s="26"/>
      <c r="F995" s="26" t="s">
        <v>12</v>
      </c>
    </row>
    <row r="996" spans="1:7" x14ac:dyDescent="0.2">
      <c r="A996" s="63" t="s">
        <v>1329</v>
      </c>
      <c r="B996" s="78" t="s">
        <v>1330</v>
      </c>
      <c r="C996" s="83" t="s">
        <v>1331</v>
      </c>
      <c r="D996" s="79" t="s">
        <v>30</v>
      </c>
      <c r="E996" s="77"/>
      <c r="F996" s="79">
        <v>55</v>
      </c>
      <c r="G996" s="3"/>
    </row>
    <row r="997" spans="1:7" x14ac:dyDescent="0.2">
      <c r="A997" s="63" t="s">
        <v>1329</v>
      </c>
      <c r="B997" s="78" t="s">
        <v>1330</v>
      </c>
      <c r="C997" s="83" t="s">
        <v>1332</v>
      </c>
      <c r="D997" s="79"/>
      <c r="E997" s="77"/>
      <c r="F997" s="79"/>
      <c r="G997" s="3"/>
    </row>
    <row r="998" spans="1:7" x14ac:dyDescent="0.2">
      <c r="A998" s="77" t="s">
        <v>1333</v>
      </c>
      <c r="B998" s="78" t="s">
        <v>1334</v>
      </c>
      <c r="C998" s="62" t="s">
        <v>1335</v>
      </c>
      <c r="D998" s="79" t="s">
        <v>38</v>
      </c>
      <c r="E998" s="77"/>
      <c r="F998" s="79"/>
      <c r="G998" s="3"/>
    </row>
    <row r="999" spans="1:7" x14ac:dyDescent="0.2">
      <c r="A999" s="63" t="s">
        <v>1333</v>
      </c>
      <c r="B999" s="78" t="s">
        <v>1334</v>
      </c>
      <c r="C999" s="83" t="s">
        <v>1336</v>
      </c>
      <c r="D999" s="79" t="s">
        <v>30</v>
      </c>
      <c r="E999" s="77"/>
      <c r="F999" s="79"/>
      <c r="G999" s="3"/>
    </row>
    <row r="1000" spans="1:7" x14ac:dyDescent="0.2">
      <c r="A1000" s="63" t="s">
        <v>1333</v>
      </c>
      <c r="B1000" s="78" t="s">
        <v>1334</v>
      </c>
      <c r="C1000" s="83" t="s">
        <v>1337</v>
      </c>
      <c r="D1000" s="79" t="s">
        <v>30</v>
      </c>
      <c r="E1000" s="77"/>
      <c r="F1000" s="79"/>
      <c r="G1000" s="3"/>
    </row>
    <row r="1001" spans="1:7" ht="25.5" x14ac:dyDescent="0.2">
      <c r="A1001" s="77" t="s">
        <v>1338</v>
      </c>
      <c r="B1001" s="78" t="s">
        <v>1339</v>
      </c>
      <c r="C1001" s="62" t="s">
        <v>1340</v>
      </c>
      <c r="D1001" s="79" t="s">
        <v>30</v>
      </c>
      <c r="E1001" s="77"/>
      <c r="F1001" s="79">
        <v>55</v>
      </c>
      <c r="G1001" s="3"/>
    </row>
    <row r="1002" spans="1:7" s="28" customFormat="1" ht="25.5" x14ac:dyDescent="0.2">
      <c r="A1002" s="154" t="s">
        <v>1338</v>
      </c>
      <c r="B1002" s="186" t="s">
        <v>1339</v>
      </c>
      <c r="C1002" s="156" t="s">
        <v>1341</v>
      </c>
      <c r="D1002" s="111" t="s">
        <v>38</v>
      </c>
      <c r="E1002" s="107"/>
      <c r="F1002" s="79"/>
    </row>
    <row r="1003" spans="1:7" s="50" customFormat="1" x14ac:dyDescent="0.2">
      <c r="A1003" s="29" t="s">
        <v>1342</v>
      </c>
      <c r="B1003" s="29"/>
      <c r="C1003" s="30"/>
      <c r="D1003" s="29"/>
      <c r="E1003" s="30"/>
      <c r="F1003" s="29"/>
    </row>
    <row r="1004" spans="1:7" s="50" customFormat="1" x14ac:dyDescent="0.2">
      <c r="A1004" s="34" t="s">
        <v>1343</v>
      </c>
      <c r="B1004" s="34"/>
      <c r="C1004" s="35"/>
      <c r="D1004" s="34"/>
      <c r="E1004" s="35"/>
      <c r="F1004" s="34"/>
    </row>
    <row r="1005" spans="1:7" s="20" customFormat="1" ht="25.5" x14ac:dyDescent="0.25">
      <c r="A1005" s="26" t="s">
        <v>7</v>
      </c>
      <c r="B1005" s="26" t="s">
        <v>8</v>
      </c>
      <c r="C1005" s="26" t="s">
        <v>80</v>
      </c>
      <c r="D1005" s="26" t="s">
        <v>10</v>
      </c>
      <c r="E1005" s="26"/>
      <c r="F1005" s="26" t="s">
        <v>12</v>
      </c>
    </row>
    <row r="1006" spans="1:7" s="28" customFormat="1" x14ac:dyDescent="0.2">
      <c r="A1006" s="77" t="s">
        <v>1344</v>
      </c>
      <c r="B1006" s="78" t="s">
        <v>1345</v>
      </c>
      <c r="C1006" s="62" t="s">
        <v>1346</v>
      </c>
      <c r="D1006" s="79" t="s">
        <v>30</v>
      </c>
      <c r="E1006" s="77"/>
      <c r="F1006" s="79"/>
    </row>
    <row r="1007" spans="1:7" s="50" customFormat="1" x14ac:dyDescent="0.2">
      <c r="A1007" s="34" t="s">
        <v>1347</v>
      </c>
      <c r="B1007" s="34"/>
      <c r="C1007" s="35"/>
      <c r="D1007" s="34"/>
      <c r="E1007" s="35"/>
      <c r="F1007" s="34"/>
    </row>
    <row r="1008" spans="1:7" s="20" customFormat="1" ht="25.5" x14ac:dyDescent="0.25">
      <c r="A1008" s="26" t="s">
        <v>7</v>
      </c>
      <c r="B1008" s="26" t="s">
        <v>8</v>
      </c>
      <c r="C1008" s="26" t="s">
        <v>80</v>
      </c>
      <c r="D1008" s="26" t="s">
        <v>10</v>
      </c>
      <c r="E1008" s="26"/>
      <c r="F1008" s="26" t="s">
        <v>12</v>
      </c>
    </row>
    <row r="1009" spans="1:7" x14ac:dyDescent="0.2">
      <c r="A1009" s="77" t="s">
        <v>1348</v>
      </c>
      <c r="B1009" s="78" t="s">
        <v>1349</v>
      </c>
      <c r="C1009" s="62" t="s">
        <v>1350</v>
      </c>
      <c r="D1009" s="187" t="s">
        <v>30</v>
      </c>
      <c r="E1009" s="188"/>
      <c r="F1009" s="111"/>
      <c r="G1009" s="3"/>
    </row>
    <row r="1010" spans="1:7" s="50" customFormat="1" x14ac:dyDescent="0.2">
      <c r="A1010" s="34" t="s">
        <v>1351</v>
      </c>
      <c r="B1010" s="34"/>
      <c r="C1010" s="35"/>
      <c r="D1010" s="34"/>
      <c r="E1010" s="35"/>
      <c r="F1010" s="34"/>
    </row>
    <row r="1011" spans="1:7" s="20" customFormat="1" ht="25.5" x14ac:dyDescent="0.25">
      <c r="A1011" s="26" t="s">
        <v>7</v>
      </c>
      <c r="B1011" s="26" t="s">
        <v>8</v>
      </c>
      <c r="C1011" s="26" t="s">
        <v>80</v>
      </c>
      <c r="D1011" s="26" t="s">
        <v>10</v>
      </c>
      <c r="E1011" s="26"/>
      <c r="F1011" s="26" t="s">
        <v>12</v>
      </c>
    </row>
    <row r="1012" spans="1:7" x14ac:dyDescent="0.2">
      <c r="A1012" s="63" t="s">
        <v>1352</v>
      </c>
      <c r="B1012" s="78" t="s">
        <v>1353</v>
      </c>
      <c r="C1012" s="83" t="s">
        <v>1354</v>
      </c>
      <c r="D1012" s="79" t="s">
        <v>30</v>
      </c>
      <c r="E1012" s="77"/>
      <c r="F1012" s="79">
        <v>55</v>
      </c>
      <c r="G1012" s="3"/>
    </row>
    <row r="1013" spans="1:7" x14ac:dyDescent="0.2">
      <c r="A1013" s="63" t="s">
        <v>1352</v>
      </c>
      <c r="B1013" s="78" t="s">
        <v>1353</v>
      </c>
      <c r="C1013" s="83" t="s">
        <v>1355</v>
      </c>
      <c r="D1013" s="79" t="s">
        <v>30</v>
      </c>
      <c r="E1013" s="77"/>
      <c r="F1013" s="79">
        <v>55</v>
      </c>
      <c r="G1013" s="3"/>
    </row>
    <row r="1014" spans="1:7" ht="25.5" x14ac:dyDescent="0.2">
      <c r="A1014" s="63" t="s">
        <v>1356</v>
      </c>
      <c r="B1014" s="78" t="s">
        <v>1357</v>
      </c>
      <c r="C1014" s="83" t="s">
        <v>1358</v>
      </c>
      <c r="D1014" s="79" t="s">
        <v>30</v>
      </c>
      <c r="E1014" s="77"/>
      <c r="F1014" s="79">
        <v>55</v>
      </c>
      <c r="G1014" s="3"/>
    </row>
    <row r="1015" spans="1:7" ht="25.5" x14ac:dyDescent="0.2">
      <c r="A1015" s="63" t="s">
        <v>1356</v>
      </c>
      <c r="B1015" s="88" t="str">
        <f>"Ceftazidima"</f>
        <v>Ceftazidima</v>
      </c>
      <c r="C1015" s="89" t="str">
        <f>"1 g/10 ml polv.per soluz.iniett.ev fl."</f>
        <v>1 g/10 ml polv.per soluz.iniett.ev fl.</v>
      </c>
      <c r="D1015" s="79" t="s">
        <v>38</v>
      </c>
      <c r="E1015" s="77"/>
      <c r="F1015" s="79"/>
      <c r="G1015" s="3"/>
    </row>
    <row r="1016" spans="1:7" ht="25.5" x14ac:dyDescent="0.2">
      <c r="A1016" s="77" t="s">
        <v>1359</v>
      </c>
      <c r="B1016" s="78" t="s">
        <v>1360</v>
      </c>
      <c r="C1016" s="62" t="s">
        <v>1361</v>
      </c>
      <c r="D1016" s="79" t="s">
        <v>30</v>
      </c>
      <c r="E1016" s="77"/>
      <c r="F1016" s="79">
        <v>55</v>
      </c>
      <c r="G1016" s="3"/>
    </row>
    <row r="1017" spans="1:7" ht="25.5" x14ac:dyDescent="0.2">
      <c r="A1017" s="63" t="s">
        <v>1359</v>
      </c>
      <c r="B1017" s="88" t="str">
        <f>"Ceftriaxone (sale bisodico 3.5 idrato)"</f>
        <v>Ceftriaxone (sale bisodico 3.5 idrato)</v>
      </c>
      <c r="C1017" s="89" t="str">
        <f>"2 g polv.per soluz.iniett.ev fl"</f>
        <v>2 g polv.per soluz.iniett.ev fl</v>
      </c>
      <c r="D1017" s="79" t="s">
        <v>30</v>
      </c>
      <c r="E1017" s="77"/>
      <c r="F1017" s="79">
        <v>55</v>
      </c>
      <c r="G1017" s="3"/>
    </row>
    <row r="1018" spans="1:7" ht="25.5" x14ac:dyDescent="0.2">
      <c r="A1018" s="63" t="s">
        <v>1359</v>
      </c>
      <c r="B1018" s="78" t="s">
        <v>1360</v>
      </c>
      <c r="C1018" s="83" t="s">
        <v>1362</v>
      </c>
      <c r="D1018" s="79" t="s">
        <v>38</v>
      </c>
      <c r="E1018" s="77"/>
      <c r="F1018" s="79"/>
      <c r="G1018" s="3"/>
    </row>
    <row r="1019" spans="1:7" ht="25.5" x14ac:dyDescent="0.2">
      <c r="A1019" s="77" t="s">
        <v>1363</v>
      </c>
      <c r="B1019" s="78" t="s">
        <v>1364</v>
      </c>
      <c r="C1019" s="62" t="s">
        <v>1365</v>
      </c>
      <c r="D1019" s="79" t="s">
        <v>30</v>
      </c>
      <c r="E1019" s="77"/>
      <c r="F1019" s="79"/>
      <c r="G1019" s="3"/>
    </row>
    <row r="1020" spans="1:7" s="50" customFormat="1" x14ac:dyDescent="0.2">
      <c r="A1020" s="34" t="s">
        <v>1366</v>
      </c>
      <c r="B1020" s="34"/>
      <c r="C1020" s="35"/>
      <c r="D1020" s="34"/>
      <c r="E1020" s="35"/>
      <c r="F1020" s="34"/>
    </row>
    <row r="1021" spans="1:7" s="20" customFormat="1" ht="25.5" x14ac:dyDescent="0.25">
      <c r="A1021" s="26" t="s">
        <v>7</v>
      </c>
      <c r="B1021" s="26" t="s">
        <v>8</v>
      </c>
      <c r="C1021" s="26" t="s">
        <v>80</v>
      </c>
      <c r="D1021" s="26" t="s">
        <v>10</v>
      </c>
      <c r="E1021" s="26"/>
      <c r="F1021" s="26" t="s">
        <v>12</v>
      </c>
    </row>
    <row r="1022" spans="1:7" x14ac:dyDescent="0.2">
      <c r="A1022" s="188" t="s">
        <v>1367</v>
      </c>
      <c r="B1022" s="78" t="s">
        <v>1368</v>
      </c>
      <c r="C1022" s="189" t="s">
        <v>1369</v>
      </c>
      <c r="D1022" s="111" t="s">
        <v>38</v>
      </c>
      <c r="E1022" s="107"/>
      <c r="F1022" s="111"/>
      <c r="G1022" s="3"/>
    </row>
    <row r="1023" spans="1:7" x14ac:dyDescent="0.2">
      <c r="A1023" s="154" t="s">
        <v>1367</v>
      </c>
      <c r="B1023" s="78" t="s">
        <v>1368</v>
      </c>
      <c r="C1023" s="156" t="s">
        <v>1370</v>
      </c>
      <c r="D1023" s="111" t="s">
        <v>30</v>
      </c>
      <c r="E1023" s="107"/>
      <c r="F1023" s="111">
        <v>55</v>
      </c>
      <c r="G1023" s="3"/>
    </row>
    <row r="1024" spans="1:7" s="50" customFormat="1" x14ac:dyDescent="0.2">
      <c r="A1024" s="34" t="s">
        <v>1371</v>
      </c>
      <c r="B1024" s="34"/>
      <c r="C1024" s="35"/>
      <c r="D1024" s="34"/>
      <c r="E1024" s="35"/>
      <c r="F1024" s="34"/>
    </row>
    <row r="1025" spans="1:7" s="20" customFormat="1" ht="25.5" x14ac:dyDescent="0.25">
      <c r="A1025" s="26" t="s">
        <v>7</v>
      </c>
      <c r="B1025" s="26" t="s">
        <v>8</v>
      </c>
      <c r="C1025" s="26" t="s">
        <v>80</v>
      </c>
      <c r="D1025" s="26" t="s">
        <v>10</v>
      </c>
      <c r="E1025" s="26"/>
      <c r="F1025" s="26" t="s">
        <v>12</v>
      </c>
    </row>
    <row r="1026" spans="1:7" x14ac:dyDescent="0.2">
      <c r="A1026" s="154" t="s">
        <v>1372</v>
      </c>
      <c r="B1026" s="155" t="s">
        <v>1373</v>
      </c>
      <c r="C1026" s="156" t="s">
        <v>1370</v>
      </c>
      <c r="D1026" s="111" t="s">
        <v>30</v>
      </c>
      <c r="E1026" s="107"/>
      <c r="F1026" s="111">
        <v>56</v>
      </c>
      <c r="G1026" s="3"/>
    </row>
    <row r="1027" spans="1:7" s="50" customFormat="1" x14ac:dyDescent="0.2">
      <c r="A1027" s="34" t="s">
        <v>1374</v>
      </c>
      <c r="B1027" s="34"/>
      <c r="C1027" s="35"/>
      <c r="D1027" s="34"/>
      <c r="E1027" s="35"/>
      <c r="F1027" s="34"/>
    </row>
    <row r="1028" spans="1:7" s="20" customFormat="1" ht="25.5" x14ac:dyDescent="0.25">
      <c r="A1028" s="26" t="s">
        <v>7</v>
      </c>
      <c r="B1028" s="26" t="s">
        <v>8</v>
      </c>
      <c r="C1028" s="26" t="s">
        <v>80</v>
      </c>
      <c r="D1028" s="26" t="s">
        <v>10</v>
      </c>
      <c r="E1028" s="26"/>
      <c r="F1028" s="26" t="s">
        <v>12</v>
      </c>
    </row>
    <row r="1029" spans="1:7" ht="25.5" x14ac:dyDescent="0.2">
      <c r="A1029" s="154" t="s">
        <v>1375</v>
      </c>
      <c r="B1029" s="155" t="s">
        <v>1376</v>
      </c>
      <c r="C1029" s="156" t="s">
        <v>1377</v>
      </c>
      <c r="D1029" s="111" t="s">
        <v>38</v>
      </c>
      <c r="E1029" s="108"/>
      <c r="F1029" s="111"/>
      <c r="G1029" s="3"/>
    </row>
    <row r="1030" spans="1:7" s="24" customFormat="1" ht="25.5" x14ac:dyDescent="0.2">
      <c r="A1030" s="63" t="s">
        <v>1375</v>
      </c>
      <c r="B1030" s="82" t="s">
        <v>1376</v>
      </c>
      <c r="C1030" s="83" t="s">
        <v>1378</v>
      </c>
      <c r="D1030" s="79" t="s">
        <v>38</v>
      </c>
      <c r="E1030" s="77"/>
      <c r="F1030" s="79"/>
    </row>
    <row r="1031" spans="1:7" s="24" customFormat="1" ht="25.5" x14ac:dyDescent="0.2">
      <c r="A1031" s="154" t="s">
        <v>1379</v>
      </c>
      <c r="B1031" s="155" t="s">
        <v>1380</v>
      </c>
      <c r="C1031" s="156" t="s">
        <v>1381</v>
      </c>
      <c r="D1031" s="111" t="s">
        <v>38</v>
      </c>
      <c r="E1031" s="107"/>
      <c r="F1031" s="111"/>
    </row>
    <row r="1032" spans="1:7" s="24" customFormat="1" ht="14.25" x14ac:dyDescent="0.2">
      <c r="A1032" s="96" t="s">
        <v>1382</v>
      </c>
      <c r="B1032" s="96" t="s">
        <v>1383</v>
      </c>
      <c r="C1032" s="96" t="s">
        <v>1384</v>
      </c>
      <c r="D1032" s="111" t="s">
        <v>30</v>
      </c>
      <c r="E1032" s="107"/>
      <c r="F1032" s="111"/>
    </row>
    <row r="1033" spans="1:7" ht="25.5" x14ac:dyDescent="0.2">
      <c r="A1033" s="154" t="s">
        <v>1382</v>
      </c>
      <c r="B1033" s="155" t="s">
        <v>1385</v>
      </c>
      <c r="C1033" s="156" t="s">
        <v>1386</v>
      </c>
      <c r="D1033" s="111" t="s">
        <v>30</v>
      </c>
      <c r="E1033" s="107"/>
      <c r="F1033" s="111">
        <v>56</v>
      </c>
      <c r="G1033" s="3"/>
    </row>
    <row r="1034" spans="1:7" s="50" customFormat="1" x14ac:dyDescent="0.2">
      <c r="A1034" s="29" t="s">
        <v>1387</v>
      </c>
      <c r="B1034" s="29"/>
      <c r="C1034" s="30"/>
      <c r="D1034" s="29"/>
      <c r="E1034" s="30"/>
      <c r="F1034" s="29"/>
    </row>
    <row r="1035" spans="1:7" s="50" customFormat="1" x14ac:dyDescent="0.2">
      <c r="A1035" s="34" t="s">
        <v>1388</v>
      </c>
      <c r="B1035" s="34"/>
      <c r="C1035" s="35"/>
      <c r="D1035" s="34"/>
      <c r="E1035" s="35"/>
      <c r="F1035" s="34"/>
    </row>
    <row r="1036" spans="1:7" s="20" customFormat="1" ht="25.5" x14ac:dyDescent="0.25">
      <c r="A1036" s="26" t="s">
        <v>7</v>
      </c>
      <c r="B1036" s="26" t="s">
        <v>8</v>
      </c>
      <c r="C1036" s="26" t="s">
        <v>80</v>
      </c>
      <c r="D1036" s="26" t="s">
        <v>10</v>
      </c>
      <c r="E1036" s="26"/>
      <c r="F1036" s="26" t="s">
        <v>12</v>
      </c>
    </row>
    <row r="1037" spans="1:7" x14ac:dyDescent="0.2">
      <c r="A1037" s="154" t="s">
        <v>1389</v>
      </c>
      <c r="B1037" s="155" t="s">
        <v>1390</v>
      </c>
      <c r="C1037" s="156" t="s">
        <v>1391</v>
      </c>
      <c r="D1037" s="111" t="s">
        <v>30</v>
      </c>
      <c r="E1037" s="107"/>
      <c r="F1037" s="111"/>
      <c r="G1037" s="3"/>
    </row>
    <row r="1038" spans="1:7" ht="25.5" x14ac:dyDescent="0.2">
      <c r="A1038" s="154" t="s">
        <v>1389</v>
      </c>
      <c r="B1038" s="155" t="s">
        <v>1390</v>
      </c>
      <c r="C1038" s="156" t="s">
        <v>1392</v>
      </c>
      <c r="D1038" s="111" t="s">
        <v>30</v>
      </c>
      <c r="E1038" s="107"/>
      <c r="F1038" s="111"/>
      <c r="G1038" s="3"/>
    </row>
    <row r="1039" spans="1:7" ht="25.5" x14ac:dyDescent="0.2">
      <c r="A1039" s="154" t="s">
        <v>1389</v>
      </c>
      <c r="B1039" s="155" t="s">
        <v>1390</v>
      </c>
      <c r="C1039" s="156" t="s">
        <v>1393</v>
      </c>
      <c r="D1039" s="111" t="s">
        <v>30</v>
      </c>
      <c r="E1039" s="107"/>
      <c r="F1039" s="111"/>
      <c r="G1039" s="3"/>
    </row>
    <row r="1040" spans="1:7" s="50" customFormat="1" x14ac:dyDescent="0.2">
      <c r="A1040" s="29" t="s">
        <v>1394</v>
      </c>
      <c r="B1040" s="29"/>
      <c r="C1040" s="30"/>
      <c r="D1040" s="29"/>
      <c r="E1040" s="30"/>
      <c r="F1040" s="29"/>
    </row>
    <row r="1041" spans="1:7" s="50" customFormat="1" x14ac:dyDescent="0.2">
      <c r="A1041" s="34" t="s">
        <v>1395</v>
      </c>
      <c r="B1041" s="34"/>
      <c r="C1041" s="35"/>
      <c r="D1041" s="34"/>
      <c r="E1041" s="35"/>
      <c r="F1041" s="34"/>
    </row>
    <row r="1042" spans="1:7" s="20" customFormat="1" ht="25.5" x14ac:dyDescent="0.25">
      <c r="A1042" s="26" t="s">
        <v>7</v>
      </c>
      <c r="B1042" s="26" t="s">
        <v>8</v>
      </c>
      <c r="C1042" s="26" t="s">
        <v>80</v>
      </c>
      <c r="D1042" s="26" t="s">
        <v>10</v>
      </c>
      <c r="E1042" s="26"/>
      <c r="F1042" s="26" t="s">
        <v>12</v>
      </c>
    </row>
    <row r="1043" spans="1:7" x14ac:dyDescent="0.2">
      <c r="A1043" s="77" t="s">
        <v>1396</v>
      </c>
      <c r="B1043" s="78" t="s">
        <v>1397</v>
      </c>
      <c r="C1043" s="62" t="s">
        <v>1398</v>
      </c>
      <c r="D1043" s="79" t="s">
        <v>30</v>
      </c>
      <c r="E1043" s="77"/>
      <c r="F1043" s="79"/>
      <c r="G1043" s="3"/>
    </row>
    <row r="1044" spans="1:7" s="19" customFormat="1" ht="25.5" x14ac:dyDescent="0.2">
      <c r="A1044" s="77" t="s">
        <v>1396</v>
      </c>
      <c r="B1044" s="78" t="s">
        <v>1397</v>
      </c>
      <c r="C1044" s="62" t="s">
        <v>1399</v>
      </c>
      <c r="D1044" s="79" t="s">
        <v>30</v>
      </c>
      <c r="E1044" s="77"/>
      <c r="F1044" s="79"/>
    </row>
    <row r="1045" spans="1:7" x14ac:dyDescent="0.2">
      <c r="A1045" s="154" t="s">
        <v>1400</v>
      </c>
      <c r="B1045" s="155" t="s">
        <v>1401</v>
      </c>
      <c r="C1045" s="156" t="s">
        <v>1402</v>
      </c>
      <c r="D1045" s="111" t="s">
        <v>38</v>
      </c>
      <c r="E1045" s="107"/>
      <c r="F1045" s="79"/>
      <c r="G1045" s="3"/>
    </row>
    <row r="1046" spans="1:7" x14ac:dyDescent="0.2">
      <c r="A1046" s="63" t="s">
        <v>1400</v>
      </c>
      <c r="B1046" s="82" t="s">
        <v>1401</v>
      </c>
      <c r="C1046" s="83" t="s">
        <v>1403</v>
      </c>
      <c r="D1046" s="79" t="s">
        <v>30</v>
      </c>
      <c r="E1046" s="77"/>
      <c r="F1046" s="79"/>
      <c r="G1046" s="3"/>
    </row>
    <row r="1047" spans="1:7" s="50" customFormat="1" x14ac:dyDescent="0.2">
      <c r="A1047" s="34" t="s">
        <v>1404</v>
      </c>
      <c r="B1047" s="34"/>
      <c r="C1047" s="35"/>
      <c r="D1047" s="34"/>
      <c r="E1047" s="35"/>
      <c r="F1047" s="34"/>
    </row>
    <row r="1048" spans="1:7" s="20" customFormat="1" ht="25.5" x14ac:dyDescent="0.25">
      <c r="A1048" s="26" t="s">
        <v>7</v>
      </c>
      <c r="B1048" s="26" t="s">
        <v>8</v>
      </c>
      <c r="C1048" s="26" t="s">
        <v>80</v>
      </c>
      <c r="D1048" s="26" t="s">
        <v>10</v>
      </c>
      <c r="E1048" s="26"/>
      <c r="F1048" s="26" t="s">
        <v>12</v>
      </c>
    </row>
    <row r="1049" spans="1:7" x14ac:dyDescent="0.2">
      <c r="A1049" s="63" t="s">
        <v>1405</v>
      </c>
      <c r="B1049" s="82" t="s">
        <v>1406</v>
      </c>
      <c r="C1049" s="83" t="s">
        <v>1407</v>
      </c>
      <c r="D1049" s="79" t="s">
        <v>30</v>
      </c>
      <c r="E1049" s="77"/>
      <c r="F1049" s="79"/>
      <c r="G1049" s="3"/>
    </row>
    <row r="1050" spans="1:7" ht="14.25" x14ac:dyDescent="0.2">
      <c r="A1050" s="80" t="s">
        <v>1408</v>
      </c>
      <c r="B1050" s="81" t="s">
        <v>1409</v>
      </c>
      <c r="C1050" s="80" t="s">
        <v>1410</v>
      </c>
      <c r="D1050" s="27" t="s">
        <v>30</v>
      </c>
      <c r="G1050" s="5"/>
    </row>
    <row r="1051" spans="1:7" s="50" customFormat="1" x14ac:dyDescent="0.2">
      <c r="A1051" s="34" t="s">
        <v>1411</v>
      </c>
      <c r="B1051" s="34"/>
      <c r="C1051" s="35"/>
      <c r="D1051" s="34"/>
      <c r="E1051" s="35"/>
      <c r="F1051" s="34"/>
    </row>
    <row r="1052" spans="1:7" s="20" customFormat="1" ht="25.5" x14ac:dyDescent="0.25">
      <c r="A1052" s="26" t="s">
        <v>7</v>
      </c>
      <c r="B1052" s="26" t="s">
        <v>8</v>
      </c>
      <c r="C1052" s="26" t="s">
        <v>80</v>
      </c>
      <c r="D1052" s="26" t="s">
        <v>10</v>
      </c>
      <c r="E1052" s="26"/>
      <c r="F1052" s="26" t="s">
        <v>12</v>
      </c>
    </row>
    <row r="1053" spans="1:7" s="161" customFormat="1" x14ac:dyDescent="0.2">
      <c r="A1053" s="29" t="s">
        <v>1412</v>
      </c>
      <c r="B1053" s="29"/>
      <c r="C1053" s="30"/>
      <c r="D1053" s="29"/>
      <c r="E1053" s="30"/>
      <c r="F1053" s="29"/>
    </row>
    <row r="1054" spans="1:7" s="161" customFormat="1" x14ac:dyDescent="0.2">
      <c r="A1054" s="34" t="s">
        <v>1413</v>
      </c>
      <c r="B1054" s="34"/>
      <c r="C1054" s="35"/>
      <c r="D1054" s="34"/>
      <c r="E1054" s="35"/>
      <c r="F1054" s="34"/>
    </row>
    <row r="1055" spans="1:7" s="20" customFormat="1" ht="25.5" x14ac:dyDescent="0.25">
      <c r="A1055" s="26" t="s">
        <v>7</v>
      </c>
      <c r="B1055" s="26" t="s">
        <v>8</v>
      </c>
      <c r="C1055" s="26" t="s">
        <v>80</v>
      </c>
      <c r="D1055" s="26" t="s">
        <v>10</v>
      </c>
      <c r="E1055" s="26"/>
      <c r="F1055" s="26" t="s">
        <v>12</v>
      </c>
    </row>
    <row r="1056" spans="1:7" s="19" customFormat="1" x14ac:dyDescent="0.2">
      <c r="A1056" s="77" t="s">
        <v>1414</v>
      </c>
      <c r="B1056" s="78" t="s">
        <v>1415</v>
      </c>
      <c r="C1056" s="62" t="s">
        <v>1416</v>
      </c>
      <c r="D1056" s="79" t="s">
        <v>244</v>
      </c>
      <c r="E1056" s="78"/>
      <c r="F1056" s="79">
        <v>55</v>
      </c>
    </row>
    <row r="1057" spans="1:7" s="19" customFormat="1" x14ac:dyDescent="0.2">
      <c r="A1057" s="77" t="s">
        <v>1417</v>
      </c>
      <c r="B1057" s="78" t="s">
        <v>1418</v>
      </c>
      <c r="C1057" s="62" t="s">
        <v>1419</v>
      </c>
      <c r="D1057" s="79" t="s">
        <v>30</v>
      </c>
      <c r="E1057" s="77"/>
      <c r="F1057" s="79">
        <v>55</v>
      </c>
    </row>
    <row r="1058" spans="1:7" s="19" customFormat="1" ht="14.25" x14ac:dyDescent="0.2">
      <c r="A1058" s="80" t="s">
        <v>1414</v>
      </c>
      <c r="B1058" s="81" t="s">
        <v>1415</v>
      </c>
      <c r="C1058" s="80" t="s">
        <v>1420</v>
      </c>
      <c r="D1058" s="79" t="s">
        <v>38</v>
      </c>
      <c r="E1058" s="77"/>
      <c r="F1058" s="79"/>
    </row>
    <row r="1059" spans="1:7" s="19" customFormat="1" ht="14.25" x14ac:dyDescent="0.2">
      <c r="A1059" s="80" t="s">
        <v>1414</v>
      </c>
      <c r="B1059" s="81" t="s">
        <v>1415</v>
      </c>
      <c r="C1059" s="80" t="s">
        <v>1421</v>
      </c>
      <c r="D1059" s="79" t="s">
        <v>16</v>
      </c>
      <c r="E1059" s="77"/>
      <c r="F1059" s="79"/>
    </row>
    <row r="1060" spans="1:7" s="19" customFormat="1" ht="14.25" x14ac:dyDescent="0.2">
      <c r="A1060" s="80" t="s">
        <v>1414</v>
      </c>
      <c r="B1060" s="81" t="s">
        <v>1415</v>
      </c>
      <c r="C1060" s="80" t="s">
        <v>1422</v>
      </c>
      <c r="D1060" s="79" t="s">
        <v>38</v>
      </c>
      <c r="E1060" s="77"/>
      <c r="F1060" s="79"/>
      <c r="G1060" s="86">
        <v>40982</v>
      </c>
    </row>
    <row r="1061" spans="1:7" s="19" customFormat="1" ht="14.25" x14ac:dyDescent="0.2">
      <c r="A1061" s="80" t="s">
        <v>1414</v>
      </c>
      <c r="B1061" s="81" t="s">
        <v>1415</v>
      </c>
      <c r="C1061" s="80" t="s">
        <v>1423</v>
      </c>
      <c r="D1061" s="79" t="s">
        <v>30</v>
      </c>
      <c r="E1061" s="77"/>
      <c r="F1061" s="79"/>
    </row>
    <row r="1062" spans="1:7" s="50" customFormat="1" x14ac:dyDescent="0.2">
      <c r="A1062" s="29" t="s">
        <v>1424</v>
      </c>
      <c r="B1062" s="29"/>
      <c r="C1062" s="30"/>
      <c r="D1062" s="29"/>
      <c r="E1062" s="30"/>
      <c r="F1062" s="29"/>
    </row>
    <row r="1063" spans="1:7" s="50" customFormat="1" x14ac:dyDescent="0.2">
      <c r="A1063" s="34" t="s">
        <v>1425</v>
      </c>
      <c r="B1063" s="34"/>
      <c r="C1063" s="35"/>
      <c r="D1063" s="34"/>
      <c r="E1063" s="35"/>
      <c r="F1063" s="34"/>
    </row>
    <row r="1064" spans="1:7" s="20" customFormat="1" ht="25.5" x14ac:dyDescent="0.25">
      <c r="A1064" s="26" t="s">
        <v>7</v>
      </c>
      <c r="B1064" s="26" t="s">
        <v>8</v>
      </c>
      <c r="C1064" s="26" t="s">
        <v>80</v>
      </c>
      <c r="D1064" s="26" t="s">
        <v>10</v>
      </c>
      <c r="E1064" s="190"/>
      <c r="F1064" s="26" t="s">
        <v>12</v>
      </c>
    </row>
    <row r="1065" spans="1:7" x14ac:dyDescent="0.2">
      <c r="A1065" s="77" t="s">
        <v>1426</v>
      </c>
      <c r="B1065" s="78" t="s">
        <v>1427</v>
      </c>
      <c r="C1065" s="62" t="s">
        <v>1428</v>
      </c>
      <c r="D1065" s="111" t="s">
        <v>30</v>
      </c>
      <c r="E1065" s="107"/>
      <c r="F1065" s="111"/>
      <c r="G1065" s="3"/>
    </row>
    <row r="1066" spans="1:7" x14ac:dyDescent="0.2">
      <c r="A1066" s="63" t="s">
        <v>1426</v>
      </c>
      <c r="B1066" s="78" t="s">
        <v>1427</v>
      </c>
      <c r="C1066" s="83" t="s">
        <v>1429</v>
      </c>
      <c r="D1066" s="79" t="s">
        <v>30</v>
      </c>
      <c r="E1066" s="77"/>
      <c r="F1066" s="79"/>
      <c r="G1066" s="3"/>
    </row>
    <row r="1067" spans="1:7" ht="25.5" x14ac:dyDescent="0.2">
      <c r="A1067" s="154" t="s">
        <v>1426</v>
      </c>
      <c r="B1067" s="78" t="s">
        <v>1427</v>
      </c>
      <c r="C1067" s="156" t="s">
        <v>1430</v>
      </c>
      <c r="D1067" s="111" t="s">
        <v>38</v>
      </c>
      <c r="E1067" s="107"/>
      <c r="F1067" s="111"/>
      <c r="G1067" s="3"/>
    </row>
    <row r="1068" spans="1:7" ht="25.5" x14ac:dyDescent="0.2">
      <c r="A1068" s="154" t="s">
        <v>1426</v>
      </c>
      <c r="B1068" s="78" t="s">
        <v>1427</v>
      </c>
      <c r="C1068" s="156" t="s">
        <v>1431</v>
      </c>
      <c r="D1068" s="79" t="s">
        <v>38</v>
      </c>
      <c r="E1068" s="78"/>
      <c r="F1068" s="79"/>
      <c r="G1068" s="3"/>
    </row>
    <row r="1069" spans="1:7" x14ac:dyDescent="0.2">
      <c r="A1069" s="87" t="str">
        <f>"J01MA12"</f>
        <v>J01MA12</v>
      </c>
      <c r="B1069" s="88" t="str">
        <f>"Levofloxacina (emiidrato)"</f>
        <v>Levofloxacina (emiidrato)</v>
      </c>
      <c r="C1069" s="89" t="str">
        <f>"500 mg. cpr."</f>
        <v>500 mg. cpr.</v>
      </c>
      <c r="D1069" s="79"/>
      <c r="E1069" s="77"/>
      <c r="F1069" s="79"/>
      <c r="G1069" s="3"/>
    </row>
    <row r="1070" spans="1:7" x14ac:dyDescent="0.2">
      <c r="A1070" s="154" t="s">
        <v>1432</v>
      </c>
      <c r="B1070" s="155" t="s">
        <v>1433</v>
      </c>
      <c r="C1070" s="156" t="s">
        <v>1434</v>
      </c>
      <c r="D1070" s="79" t="s">
        <v>38</v>
      </c>
      <c r="E1070" s="77"/>
      <c r="F1070" s="111"/>
      <c r="G1070" s="3"/>
    </row>
    <row r="1071" spans="1:7" s="50" customFormat="1" x14ac:dyDescent="0.2">
      <c r="A1071" s="34" t="s">
        <v>1435</v>
      </c>
      <c r="B1071" s="34"/>
      <c r="C1071" s="35"/>
      <c r="D1071" s="34"/>
      <c r="E1071" s="35"/>
      <c r="F1071" s="34"/>
    </row>
    <row r="1072" spans="1:7" s="20" customFormat="1" ht="25.5" x14ac:dyDescent="0.25">
      <c r="A1072" s="26" t="s">
        <v>7</v>
      </c>
      <c r="B1072" s="26" t="s">
        <v>8</v>
      </c>
      <c r="C1072" s="26" t="s">
        <v>80</v>
      </c>
      <c r="D1072" s="26" t="s">
        <v>10</v>
      </c>
      <c r="E1072" s="26"/>
      <c r="F1072" s="26" t="s">
        <v>12</v>
      </c>
    </row>
    <row r="1073" spans="1:7" s="50" customFormat="1" x14ac:dyDescent="0.2">
      <c r="A1073" s="29" t="s">
        <v>1436</v>
      </c>
      <c r="B1073" s="29"/>
      <c r="C1073" s="30"/>
      <c r="D1073" s="29"/>
      <c r="E1073" s="30"/>
      <c r="F1073" s="29"/>
    </row>
    <row r="1074" spans="1:7" s="50" customFormat="1" x14ac:dyDescent="0.2">
      <c r="A1074" s="34" t="s">
        <v>1437</v>
      </c>
      <c r="B1074" s="34"/>
      <c r="C1074" s="35"/>
      <c r="D1074" s="34"/>
      <c r="E1074" s="35"/>
      <c r="F1074" s="34"/>
    </row>
    <row r="1075" spans="1:7" s="20" customFormat="1" ht="25.5" x14ac:dyDescent="0.25">
      <c r="A1075" s="26" t="s">
        <v>7</v>
      </c>
      <c r="B1075" s="26" t="s">
        <v>8</v>
      </c>
      <c r="C1075" s="26" t="s">
        <v>80</v>
      </c>
      <c r="D1075" s="26" t="s">
        <v>10</v>
      </c>
      <c r="E1075" s="26"/>
      <c r="F1075" s="26" t="s">
        <v>12</v>
      </c>
    </row>
    <row r="1076" spans="1:7" ht="25.5" x14ac:dyDescent="0.2">
      <c r="A1076" s="154" t="s">
        <v>1438</v>
      </c>
      <c r="B1076" s="155" t="s">
        <v>1439</v>
      </c>
      <c r="C1076" s="156" t="s">
        <v>1440</v>
      </c>
      <c r="D1076" s="111" t="s">
        <v>38</v>
      </c>
      <c r="E1076" s="107"/>
      <c r="F1076" s="111"/>
      <c r="G1076" s="3"/>
    </row>
    <row r="1077" spans="1:7" x14ac:dyDescent="0.2">
      <c r="A1077" s="154" t="s">
        <v>1438</v>
      </c>
      <c r="B1077" s="155" t="s">
        <v>1439</v>
      </c>
      <c r="C1077" s="156" t="s">
        <v>1441</v>
      </c>
      <c r="D1077" s="111" t="s">
        <v>38</v>
      </c>
      <c r="E1077" s="107"/>
      <c r="F1077" s="111"/>
      <c r="G1077" s="3"/>
    </row>
    <row r="1078" spans="1:7" x14ac:dyDescent="0.2">
      <c r="A1078" s="154" t="s">
        <v>1442</v>
      </c>
      <c r="B1078" s="155" t="s">
        <v>1443</v>
      </c>
      <c r="C1078" s="156" t="s">
        <v>1444</v>
      </c>
      <c r="D1078" s="111" t="s">
        <v>30</v>
      </c>
      <c r="E1078" s="107"/>
      <c r="F1078" s="111">
        <v>56</v>
      </c>
      <c r="G1078" s="3"/>
    </row>
    <row r="1079" spans="1:7" x14ac:dyDescent="0.2">
      <c r="A1079" s="63" t="s">
        <v>1442</v>
      </c>
      <c r="B1079" s="82" t="s">
        <v>1443</v>
      </c>
      <c r="C1079" s="83" t="s">
        <v>1445</v>
      </c>
      <c r="D1079" s="79" t="s">
        <v>30</v>
      </c>
      <c r="E1079" s="78"/>
      <c r="F1079" s="79">
        <v>56</v>
      </c>
      <c r="G1079" s="3"/>
    </row>
    <row r="1080" spans="1:7" s="50" customFormat="1" x14ac:dyDescent="0.2">
      <c r="A1080" s="34" t="s">
        <v>1446</v>
      </c>
      <c r="B1080" s="34"/>
      <c r="C1080" s="35"/>
      <c r="D1080" s="34"/>
      <c r="E1080" s="35"/>
      <c r="F1080" s="34"/>
    </row>
    <row r="1081" spans="1:7" s="20" customFormat="1" ht="25.5" x14ac:dyDescent="0.25">
      <c r="A1081" s="26" t="s">
        <v>7</v>
      </c>
      <c r="B1081" s="26" t="s">
        <v>8</v>
      </c>
      <c r="C1081" s="26" t="s">
        <v>80</v>
      </c>
      <c r="D1081" s="26" t="s">
        <v>10</v>
      </c>
      <c r="E1081" s="26"/>
      <c r="F1081" s="26" t="s">
        <v>12</v>
      </c>
    </row>
    <row r="1082" spans="1:7" x14ac:dyDescent="0.2">
      <c r="A1082" s="63" t="s">
        <v>1447</v>
      </c>
      <c r="B1082" s="82" t="s">
        <v>1448</v>
      </c>
      <c r="C1082" s="83" t="s">
        <v>1449</v>
      </c>
      <c r="D1082" s="79" t="s">
        <v>16</v>
      </c>
      <c r="E1082" s="78"/>
      <c r="F1082" s="79"/>
      <c r="G1082" s="3"/>
    </row>
    <row r="1083" spans="1:7" x14ac:dyDescent="0.2">
      <c r="A1083" s="63" t="s">
        <v>1447</v>
      </c>
      <c r="B1083" s="82" t="s">
        <v>1448</v>
      </c>
      <c r="C1083" s="83" t="s">
        <v>1450</v>
      </c>
      <c r="D1083" s="79" t="s">
        <v>16</v>
      </c>
      <c r="E1083" s="78"/>
      <c r="F1083" s="79"/>
      <c r="G1083" s="73">
        <v>42389</v>
      </c>
    </row>
    <row r="1084" spans="1:7" x14ac:dyDescent="0.2">
      <c r="A1084" s="63" t="s">
        <v>1447</v>
      </c>
      <c r="B1084" s="82" t="s">
        <v>1448</v>
      </c>
      <c r="C1084" s="83" t="s">
        <v>1451</v>
      </c>
      <c r="D1084" s="79" t="s">
        <v>16</v>
      </c>
      <c r="E1084" s="78"/>
      <c r="F1084" s="79"/>
      <c r="G1084" s="73">
        <v>42389</v>
      </c>
    </row>
    <row r="1085" spans="1:7" s="50" customFormat="1" x14ac:dyDescent="0.2">
      <c r="A1085" s="34" t="s">
        <v>1452</v>
      </c>
      <c r="B1085" s="34"/>
      <c r="C1085" s="35"/>
      <c r="D1085" s="34"/>
      <c r="E1085" s="35"/>
      <c r="F1085" s="34"/>
    </row>
    <row r="1086" spans="1:7" s="20" customFormat="1" ht="25.5" x14ac:dyDescent="0.25">
      <c r="A1086" s="26" t="s">
        <v>7</v>
      </c>
      <c r="B1086" s="26" t="s">
        <v>8</v>
      </c>
      <c r="C1086" s="26" t="s">
        <v>80</v>
      </c>
      <c r="D1086" s="26" t="s">
        <v>10</v>
      </c>
      <c r="E1086" s="26"/>
      <c r="F1086" s="26" t="s">
        <v>12</v>
      </c>
    </row>
    <row r="1087" spans="1:7" s="19" customFormat="1" x14ac:dyDescent="0.2">
      <c r="A1087" s="63" t="s">
        <v>1453</v>
      </c>
      <c r="B1087" s="82" t="s">
        <v>1454</v>
      </c>
      <c r="C1087" s="83" t="s">
        <v>1455</v>
      </c>
      <c r="D1087" s="79" t="s">
        <v>38</v>
      </c>
      <c r="E1087" s="77"/>
      <c r="F1087" s="79"/>
    </row>
    <row r="1088" spans="1:7" s="50" customFormat="1" x14ac:dyDescent="0.2">
      <c r="A1088" s="34" t="s">
        <v>1456</v>
      </c>
      <c r="B1088" s="34"/>
      <c r="C1088" s="35"/>
      <c r="D1088" s="34"/>
      <c r="E1088" s="35"/>
      <c r="F1088" s="34"/>
    </row>
    <row r="1089" spans="1:7" s="20" customFormat="1" ht="25.5" x14ac:dyDescent="0.25">
      <c r="A1089" s="26" t="s">
        <v>7</v>
      </c>
      <c r="B1089" s="26" t="s">
        <v>8</v>
      </c>
      <c r="C1089" s="26" t="s">
        <v>80</v>
      </c>
      <c r="D1089" s="26" t="s">
        <v>10</v>
      </c>
      <c r="E1089" s="26"/>
      <c r="F1089" s="26" t="s">
        <v>12</v>
      </c>
    </row>
    <row r="1090" spans="1:7" s="20" customFormat="1" x14ac:dyDescent="0.2">
      <c r="A1090" s="87" t="str">
        <f>"J01XX01"</f>
        <v>J01XX01</v>
      </c>
      <c r="B1090" s="88" t="str">
        <f>"Fosfomicina trometamolo"</f>
        <v>Fosfomicina trometamolo</v>
      </c>
      <c r="C1090" s="89" t="str">
        <f>"3 g gran.per soluz.orale buste"</f>
        <v>3 g gran.per soluz.orale buste</v>
      </c>
      <c r="D1090" s="26" t="s">
        <v>30</v>
      </c>
      <c r="E1090" s="26"/>
      <c r="F1090" s="26"/>
    </row>
    <row r="1091" spans="1:7" ht="25.5" x14ac:dyDescent="0.2">
      <c r="A1091" s="154" t="s">
        <v>1457</v>
      </c>
      <c r="B1091" s="155" t="s">
        <v>1458</v>
      </c>
      <c r="C1091" s="156" t="s">
        <v>1459</v>
      </c>
      <c r="D1091" s="111" t="s">
        <v>244</v>
      </c>
      <c r="E1091" s="108"/>
      <c r="F1091" s="111"/>
      <c r="G1091" s="3"/>
    </row>
    <row r="1092" spans="1:7" x14ac:dyDescent="0.2">
      <c r="A1092" s="63" t="s">
        <v>1457</v>
      </c>
      <c r="B1092" s="82" t="s">
        <v>1458</v>
      </c>
      <c r="C1092" s="83" t="s">
        <v>1460</v>
      </c>
      <c r="D1092" s="111" t="s">
        <v>244</v>
      </c>
      <c r="E1092" s="107"/>
      <c r="F1092" s="79"/>
      <c r="G1092" s="3"/>
    </row>
    <row r="1093" spans="1:7" s="19" customFormat="1" ht="38.25" x14ac:dyDescent="0.2">
      <c r="A1093" s="154" t="s">
        <v>1461</v>
      </c>
      <c r="B1093" s="155" t="s">
        <v>1462</v>
      </c>
      <c r="C1093" s="156" t="s">
        <v>1463</v>
      </c>
      <c r="D1093" s="79" t="s">
        <v>38</v>
      </c>
      <c r="E1093" s="77"/>
      <c r="F1093" s="79"/>
    </row>
    <row r="1094" spans="1:7" s="19" customFormat="1" ht="38.25" x14ac:dyDescent="0.2">
      <c r="A1094" s="154" t="s">
        <v>1461</v>
      </c>
      <c r="B1094" s="155" t="s">
        <v>1462</v>
      </c>
      <c r="C1094" s="156" t="s">
        <v>1464</v>
      </c>
      <c r="D1094" s="79" t="s">
        <v>38</v>
      </c>
      <c r="E1094" s="77"/>
      <c r="F1094" s="79"/>
    </row>
    <row r="1095" spans="1:7" s="28" customFormat="1" x14ac:dyDescent="0.2">
      <c r="A1095" s="154" t="s">
        <v>1465</v>
      </c>
      <c r="B1095" s="82" t="s">
        <v>1466</v>
      </c>
      <c r="C1095" s="156" t="s">
        <v>1467</v>
      </c>
      <c r="D1095" s="79" t="s">
        <v>38</v>
      </c>
      <c r="E1095" s="77"/>
      <c r="F1095" s="79"/>
    </row>
    <row r="1096" spans="1:7" s="161" customFormat="1" x14ac:dyDescent="0.2">
      <c r="A1096" s="51" t="s">
        <v>1468</v>
      </c>
      <c r="B1096" s="51"/>
      <c r="C1096" s="52"/>
      <c r="D1096" s="51"/>
      <c r="E1096" s="52"/>
      <c r="F1096" s="51"/>
    </row>
    <row r="1097" spans="1:7" s="161" customFormat="1" x14ac:dyDescent="0.2">
      <c r="A1097" s="29" t="s">
        <v>1469</v>
      </c>
      <c r="B1097" s="29"/>
      <c r="C1097" s="30"/>
      <c r="D1097" s="29"/>
      <c r="E1097" s="30"/>
      <c r="F1097" s="29"/>
    </row>
    <row r="1098" spans="1:7" s="161" customFormat="1" x14ac:dyDescent="0.2">
      <c r="A1098" s="34" t="s">
        <v>1470</v>
      </c>
      <c r="B1098" s="34"/>
      <c r="C1098" s="35"/>
      <c r="D1098" s="34"/>
      <c r="E1098" s="35"/>
      <c r="F1098" s="34"/>
    </row>
    <row r="1099" spans="1:7" s="20" customFormat="1" ht="25.5" x14ac:dyDescent="0.25">
      <c r="A1099" s="26" t="s">
        <v>7</v>
      </c>
      <c r="B1099" s="26" t="s">
        <v>8</v>
      </c>
      <c r="C1099" s="26" t="s">
        <v>80</v>
      </c>
      <c r="D1099" s="26" t="s">
        <v>10</v>
      </c>
      <c r="E1099" s="26"/>
      <c r="F1099" s="26" t="s">
        <v>12</v>
      </c>
    </row>
    <row r="1100" spans="1:7" ht="25.5" x14ac:dyDescent="0.2">
      <c r="A1100" s="154" t="s">
        <v>1471</v>
      </c>
      <c r="B1100" s="155" t="s">
        <v>1472</v>
      </c>
      <c r="C1100" s="156" t="s">
        <v>1473</v>
      </c>
      <c r="D1100" s="111" t="s">
        <v>38</v>
      </c>
      <c r="E1100" s="108" t="s">
        <v>59</v>
      </c>
      <c r="F1100" s="111"/>
      <c r="G1100" s="3"/>
    </row>
    <row r="1101" spans="1:7" ht="25.5" x14ac:dyDescent="0.2">
      <c r="A1101" s="154" t="s">
        <v>1471</v>
      </c>
      <c r="B1101" s="155" t="s">
        <v>1474</v>
      </c>
      <c r="C1101" s="156" t="s">
        <v>1475</v>
      </c>
      <c r="D1101" s="111" t="s">
        <v>38</v>
      </c>
      <c r="E1101" s="108" t="s">
        <v>59</v>
      </c>
      <c r="F1101" s="111"/>
      <c r="G1101" s="3"/>
    </row>
    <row r="1102" spans="1:7" s="50" customFormat="1" x14ac:dyDescent="0.2">
      <c r="A1102" s="34" t="s">
        <v>1476</v>
      </c>
      <c r="B1102" s="34"/>
      <c r="C1102" s="35"/>
      <c r="D1102" s="34"/>
      <c r="E1102" s="35"/>
      <c r="F1102" s="34"/>
    </row>
    <row r="1103" spans="1:7" s="20" customFormat="1" ht="25.5" x14ac:dyDescent="0.25">
      <c r="A1103" s="26" t="s">
        <v>7</v>
      </c>
      <c r="B1103" s="26" t="s">
        <v>8</v>
      </c>
      <c r="C1103" s="26" t="s">
        <v>80</v>
      </c>
      <c r="D1103" s="26" t="s">
        <v>10</v>
      </c>
      <c r="E1103" s="26"/>
      <c r="F1103" s="26" t="s">
        <v>12</v>
      </c>
    </row>
    <row r="1104" spans="1:7" s="19" customFormat="1" x14ac:dyDescent="0.2">
      <c r="A1104" s="77" t="s">
        <v>1477</v>
      </c>
      <c r="B1104" s="82" t="s">
        <v>1478</v>
      </c>
      <c r="C1104" s="62" t="s">
        <v>1479</v>
      </c>
      <c r="D1104" s="79" t="s">
        <v>30</v>
      </c>
      <c r="E1104" s="77"/>
      <c r="F1104" s="79"/>
    </row>
    <row r="1105" spans="1:7" s="19" customFormat="1" x14ac:dyDescent="0.2">
      <c r="A1105" s="77" t="s">
        <v>1477</v>
      </c>
      <c r="B1105" s="82" t="s">
        <v>1478</v>
      </c>
      <c r="C1105" s="62" t="s">
        <v>1480</v>
      </c>
      <c r="D1105" s="79" t="s">
        <v>30</v>
      </c>
      <c r="E1105" s="77"/>
      <c r="F1105" s="79"/>
    </row>
    <row r="1106" spans="1:7" s="19" customFormat="1" ht="25.5" x14ac:dyDescent="0.2">
      <c r="A1106" s="63" t="s">
        <v>1477</v>
      </c>
      <c r="B1106" s="82" t="s">
        <v>1478</v>
      </c>
      <c r="C1106" s="83" t="s">
        <v>1481</v>
      </c>
      <c r="D1106" s="79" t="s">
        <v>38</v>
      </c>
      <c r="E1106" s="77"/>
      <c r="F1106" s="79"/>
    </row>
    <row r="1107" spans="1:7" s="19" customFormat="1" ht="25.5" x14ac:dyDescent="0.2">
      <c r="A1107" s="63" t="s">
        <v>1477</v>
      </c>
      <c r="B1107" s="82" t="s">
        <v>1478</v>
      </c>
      <c r="C1107" s="83" t="s">
        <v>1431</v>
      </c>
      <c r="D1107" s="79" t="s">
        <v>38</v>
      </c>
      <c r="E1107" s="77"/>
      <c r="F1107" s="79"/>
    </row>
    <row r="1108" spans="1:7" s="19" customFormat="1" ht="25.5" x14ac:dyDescent="0.2">
      <c r="A1108" s="63" t="s">
        <v>1477</v>
      </c>
      <c r="B1108" s="82" t="s">
        <v>1478</v>
      </c>
      <c r="C1108" s="83" t="s">
        <v>1482</v>
      </c>
      <c r="D1108" s="79" t="s">
        <v>30</v>
      </c>
      <c r="E1108" s="77"/>
      <c r="F1108" s="79"/>
    </row>
    <row r="1109" spans="1:7" s="19" customFormat="1" x14ac:dyDescent="0.2">
      <c r="A1109" s="63" t="s">
        <v>1483</v>
      </c>
      <c r="B1109" s="82" t="s">
        <v>1484</v>
      </c>
      <c r="C1109" s="83" t="s">
        <v>1485</v>
      </c>
      <c r="D1109" s="79" t="s">
        <v>244</v>
      </c>
      <c r="E1109" s="77" t="s">
        <v>59</v>
      </c>
      <c r="F1109" s="79"/>
    </row>
    <row r="1110" spans="1:7" s="19" customFormat="1" x14ac:dyDescent="0.2">
      <c r="A1110" s="63" t="s">
        <v>1483</v>
      </c>
      <c r="B1110" s="82" t="s">
        <v>1484</v>
      </c>
      <c r="C1110" s="83" t="s">
        <v>1486</v>
      </c>
      <c r="D1110" s="79" t="s">
        <v>244</v>
      </c>
      <c r="E1110" s="77" t="s">
        <v>59</v>
      </c>
      <c r="F1110" s="79"/>
    </row>
    <row r="1111" spans="1:7" s="19" customFormat="1" x14ac:dyDescent="0.2">
      <c r="A1111" s="63" t="s">
        <v>1483</v>
      </c>
      <c r="B1111" s="82" t="s">
        <v>1484</v>
      </c>
      <c r="C1111" s="83" t="s">
        <v>1487</v>
      </c>
      <c r="D1111" s="79" t="s">
        <v>244</v>
      </c>
      <c r="E1111" s="77" t="s">
        <v>59</v>
      </c>
      <c r="F1111" s="79"/>
    </row>
    <row r="1112" spans="1:7" s="19" customFormat="1" x14ac:dyDescent="0.2">
      <c r="A1112" s="63" t="s">
        <v>1488</v>
      </c>
      <c r="B1112" s="82" t="s">
        <v>1489</v>
      </c>
      <c r="C1112" s="83" t="s">
        <v>1490</v>
      </c>
      <c r="D1112" s="79" t="s">
        <v>244</v>
      </c>
      <c r="E1112" s="77"/>
      <c r="F1112" s="79"/>
    </row>
    <row r="1113" spans="1:7" s="50" customFormat="1" x14ac:dyDescent="0.2">
      <c r="A1113" s="34" t="s">
        <v>1491</v>
      </c>
      <c r="B1113" s="34"/>
      <c r="C1113" s="35"/>
      <c r="D1113" s="34"/>
      <c r="E1113" s="35"/>
      <c r="F1113" s="34"/>
    </row>
    <row r="1114" spans="1:7" s="20" customFormat="1" ht="25.5" x14ac:dyDescent="0.25">
      <c r="A1114" s="26" t="s">
        <v>7</v>
      </c>
      <c r="B1114" s="26" t="s">
        <v>8</v>
      </c>
      <c r="C1114" s="26" t="s">
        <v>80</v>
      </c>
      <c r="D1114" s="26" t="s">
        <v>10</v>
      </c>
      <c r="E1114" s="26"/>
      <c r="F1114" s="26" t="s">
        <v>12</v>
      </c>
    </row>
    <row r="1115" spans="1:7" x14ac:dyDescent="0.2">
      <c r="A1115" s="110" t="s">
        <v>1492</v>
      </c>
      <c r="B1115" s="64" t="s">
        <v>1493</v>
      </c>
      <c r="C1115" s="65" t="s">
        <v>1494</v>
      </c>
      <c r="D1115" s="111" t="s">
        <v>38</v>
      </c>
      <c r="E1115" s="108"/>
      <c r="F1115" s="119"/>
      <c r="G1115" s="3"/>
    </row>
    <row r="1116" spans="1:7" s="19" customFormat="1" ht="25.5" x14ac:dyDescent="0.2">
      <c r="A1116" s="77" t="s">
        <v>1495</v>
      </c>
      <c r="B1116" s="78" t="s">
        <v>1496</v>
      </c>
      <c r="C1116" s="62" t="s">
        <v>1497</v>
      </c>
      <c r="D1116" s="79" t="s">
        <v>38</v>
      </c>
      <c r="E1116" s="77"/>
      <c r="F1116" s="79"/>
    </row>
    <row r="1117" spans="1:7" ht="25.5" x14ac:dyDescent="0.2">
      <c r="A1117" s="110" t="s">
        <v>1495</v>
      </c>
      <c r="B1117" s="186" t="s">
        <v>1496</v>
      </c>
      <c r="C1117" s="189" t="s">
        <v>1498</v>
      </c>
      <c r="D1117" s="111" t="s">
        <v>38</v>
      </c>
      <c r="E1117" s="107"/>
      <c r="F1117" s="111"/>
      <c r="G1117" s="3"/>
    </row>
    <row r="1118" spans="1:7" x14ac:dyDescent="0.2">
      <c r="A1118" s="110" t="s">
        <v>1499</v>
      </c>
      <c r="B1118" s="186" t="s">
        <v>1500</v>
      </c>
      <c r="C1118" s="189" t="s">
        <v>1501</v>
      </c>
      <c r="D1118" s="111" t="s">
        <v>38</v>
      </c>
      <c r="E1118" s="107"/>
      <c r="F1118" s="111"/>
      <c r="G1118" s="73">
        <v>40982</v>
      </c>
    </row>
    <row r="1119" spans="1:7" x14ac:dyDescent="0.2">
      <c r="A1119" s="110" t="s">
        <v>1499</v>
      </c>
      <c r="B1119" s="186" t="s">
        <v>1500</v>
      </c>
      <c r="C1119" s="189" t="s">
        <v>1502</v>
      </c>
      <c r="D1119" s="111" t="s">
        <v>38</v>
      </c>
      <c r="E1119" s="107"/>
      <c r="F1119" s="111"/>
      <c r="G1119" s="73">
        <v>40982</v>
      </c>
    </row>
    <row r="1120" spans="1:7" ht="25.5" x14ac:dyDescent="0.2">
      <c r="A1120" s="188" t="s">
        <v>1503</v>
      </c>
      <c r="B1120" s="186" t="s">
        <v>1504</v>
      </c>
      <c r="C1120" s="189" t="s">
        <v>1505</v>
      </c>
      <c r="D1120" s="111" t="s">
        <v>38</v>
      </c>
      <c r="E1120" s="107"/>
      <c r="F1120" s="111"/>
      <c r="G1120" s="3"/>
    </row>
    <row r="1121" spans="1:7" s="50" customFormat="1" x14ac:dyDescent="0.2">
      <c r="A1121" s="191" t="s">
        <v>1506</v>
      </c>
      <c r="B1121" s="191"/>
      <c r="C1121" s="192"/>
      <c r="D1121" s="191"/>
      <c r="E1121" s="192"/>
      <c r="F1121" s="51"/>
    </row>
    <row r="1122" spans="1:7" s="50" customFormat="1" x14ac:dyDescent="0.2">
      <c r="A1122" s="29" t="s">
        <v>1507</v>
      </c>
      <c r="B1122" s="29"/>
      <c r="C1122" s="30"/>
      <c r="D1122" s="29"/>
      <c r="E1122" s="30"/>
      <c r="F1122" s="29"/>
    </row>
    <row r="1123" spans="1:7" s="50" customFormat="1" x14ac:dyDescent="0.2">
      <c r="A1123" s="34" t="s">
        <v>1508</v>
      </c>
      <c r="B1123" s="34"/>
      <c r="C1123" s="35"/>
      <c r="D1123" s="34"/>
      <c r="E1123" s="35"/>
      <c r="F1123" s="34"/>
    </row>
    <row r="1124" spans="1:7" s="20" customFormat="1" ht="25.5" x14ac:dyDescent="0.25">
      <c r="A1124" s="26" t="s">
        <v>7</v>
      </c>
      <c r="B1124" s="26" t="s">
        <v>8</v>
      </c>
      <c r="C1124" s="26" t="s">
        <v>80</v>
      </c>
      <c r="D1124" s="26" t="s">
        <v>10</v>
      </c>
      <c r="E1124" s="26"/>
      <c r="F1124" s="26" t="s">
        <v>12</v>
      </c>
    </row>
    <row r="1125" spans="1:7" x14ac:dyDescent="0.2">
      <c r="A1125" s="117" t="s">
        <v>1509</v>
      </c>
      <c r="B1125" s="118" t="s">
        <v>1510</v>
      </c>
      <c r="C1125" s="67" t="s">
        <v>1511</v>
      </c>
      <c r="D1125" s="119" t="s">
        <v>30</v>
      </c>
      <c r="E1125" s="117"/>
      <c r="F1125" s="119"/>
      <c r="G1125" s="3"/>
    </row>
    <row r="1126" spans="1:7" x14ac:dyDescent="0.2">
      <c r="A1126" s="110" t="s">
        <v>1509</v>
      </c>
      <c r="B1126" s="118" t="s">
        <v>1510</v>
      </c>
      <c r="C1126" s="65" t="s">
        <v>1512</v>
      </c>
      <c r="D1126" s="119" t="s">
        <v>30</v>
      </c>
      <c r="E1126" s="117"/>
      <c r="F1126" s="119"/>
      <c r="G1126" s="3"/>
    </row>
    <row r="1127" spans="1:7" x14ac:dyDescent="0.2">
      <c r="A1127" s="110" t="s">
        <v>1509</v>
      </c>
      <c r="B1127" s="118" t="s">
        <v>1510</v>
      </c>
      <c r="C1127" s="65" t="s">
        <v>1513</v>
      </c>
      <c r="D1127" s="119" t="s">
        <v>30</v>
      </c>
      <c r="E1127" s="117"/>
      <c r="F1127" s="111"/>
      <c r="G1127" s="3"/>
    </row>
    <row r="1128" spans="1:7" ht="25.5" x14ac:dyDescent="0.2">
      <c r="A1128" s="110" t="s">
        <v>1509</v>
      </c>
      <c r="B1128" s="118" t="s">
        <v>1510</v>
      </c>
      <c r="C1128" s="65" t="s">
        <v>1514</v>
      </c>
      <c r="D1128" s="119" t="s">
        <v>30</v>
      </c>
      <c r="E1128" s="117"/>
      <c r="F1128" s="111"/>
      <c r="G1128" s="3"/>
    </row>
    <row r="1129" spans="1:7" ht="25.5" x14ac:dyDescent="0.2">
      <c r="A1129" s="77" t="s">
        <v>1515</v>
      </c>
      <c r="B1129" s="78" t="s">
        <v>1516</v>
      </c>
      <c r="C1129" s="62" t="s">
        <v>1517</v>
      </c>
      <c r="D1129" s="79" t="s">
        <v>16</v>
      </c>
      <c r="E1129" s="77"/>
      <c r="F1129" s="79"/>
      <c r="G1129" s="3"/>
    </row>
    <row r="1130" spans="1:7" ht="25.5" x14ac:dyDescent="0.2">
      <c r="A1130" s="110" t="s">
        <v>1515</v>
      </c>
      <c r="B1130" s="118" t="s">
        <v>1516</v>
      </c>
      <c r="C1130" s="65" t="s">
        <v>1518</v>
      </c>
      <c r="D1130" s="111" t="s">
        <v>16</v>
      </c>
      <c r="E1130" s="107"/>
      <c r="F1130" s="111"/>
      <c r="G1130" s="3"/>
    </row>
    <row r="1131" spans="1:7" ht="25.5" x14ac:dyDescent="0.2">
      <c r="A1131" s="63" t="s">
        <v>1515</v>
      </c>
      <c r="B1131" s="78" t="s">
        <v>1516</v>
      </c>
      <c r="C1131" s="83" t="s">
        <v>1519</v>
      </c>
      <c r="D1131" s="79" t="s">
        <v>16</v>
      </c>
      <c r="E1131" s="77"/>
      <c r="F1131" s="79"/>
      <c r="G1131" s="3"/>
    </row>
    <row r="1132" spans="1:7" x14ac:dyDescent="0.2">
      <c r="A1132" s="110" t="s">
        <v>1520</v>
      </c>
      <c r="B1132" s="64" t="s">
        <v>1521</v>
      </c>
      <c r="C1132" s="65" t="s">
        <v>1522</v>
      </c>
      <c r="D1132" s="111" t="s">
        <v>30</v>
      </c>
      <c r="E1132" s="107"/>
      <c r="F1132" s="111">
        <v>56</v>
      </c>
      <c r="G1132" s="3"/>
    </row>
    <row r="1133" spans="1:7" s="50" customFormat="1" x14ac:dyDescent="0.2">
      <c r="A1133" s="34" t="s">
        <v>1523</v>
      </c>
      <c r="B1133" s="34"/>
      <c r="C1133" s="35"/>
      <c r="D1133" s="34"/>
      <c r="E1133" s="35"/>
      <c r="F1133" s="34"/>
    </row>
    <row r="1134" spans="1:7" s="20" customFormat="1" ht="25.5" x14ac:dyDescent="0.25">
      <c r="A1134" s="26" t="s">
        <v>7</v>
      </c>
      <c r="B1134" s="26" t="s">
        <v>8</v>
      </c>
      <c r="C1134" s="26" t="s">
        <v>80</v>
      </c>
      <c r="D1134" s="26" t="s">
        <v>10</v>
      </c>
      <c r="E1134" s="26"/>
      <c r="F1134" s="26" t="s">
        <v>12</v>
      </c>
    </row>
    <row r="1135" spans="1:7" x14ac:dyDescent="0.2">
      <c r="A1135" s="77" t="s">
        <v>1524</v>
      </c>
      <c r="B1135" s="78" t="s">
        <v>1525</v>
      </c>
      <c r="C1135" s="62" t="s">
        <v>1526</v>
      </c>
      <c r="D1135" s="79" t="s">
        <v>30</v>
      </c>
      <c r="E1135" s="77"/>
      <c r="F1135" s="79"/>
      <c r="G1135" s="3"/>
    </row>
    <row r="1136" spans="1:7" x14ac:dyDescent="0.2">
      <c r="A1136" s="110" t="s">
        <v>1524</v>
      </c>
      <c r="B1136" s="118" t="s">
        <v>1525</v>
      </c>
      <c r="C1136" s="65" t="s">
        <v>715</v>
      </c>
      <c r="D1136" s="119" t="s">
        <v>30</v>
      </c>
      <c r="E1136" s="117"/>
      <c r="F1136" s="119"/>
      <c r="G1136" s="3"/>
    </row>
    <row r="1137" spans="1:7" x14ac:dyDescent="0.2">
      <c r="A1137" s="110" t="s">
        <v>1527</v>
      </c>
      <c r="B1137" s="118" t="s">
        <v>1528</v>
      </c>
      <c r="C1137" s="65" t="s">
        <v>1529</v>
      </c>
      <c r="D1137" s="119" t="s">
        <v>30</v>
      </c>
      <c r="E1137" s="117"/>
      <c r="F1137" s="119"/>
      <c r="G1137" s="3"/>
    </row>
    <row r="1138" spans="1:7" s="161" customFormat="1" x14ac:dyDescent="0.2">
      <c r="A1138" s="34" t="s">
        <v>1530</v>
      </c>
      <c r="B1138" s="34"/>
      <c r="C1138" s="35"/>
      <c r="D1138" s="34"/>
      <c r="E1138" s="35"/>
      <c r="F1138" s="34"/>
    </row>
    <row r="1139" spans="1:7" s="20" customFormat="1" ht="25.5" x14ac:dyDescent="0.25">
      <c r="A1139" s="26" t="s">
        <v>7</v>
      </c>
      <c r="B1139" s="26" t="s">
        <v>8</v>
      </c>
      <c r="C1139" s="26" t="s">
        <v>80</v>
      </c>
      <c r="D1139" s="26" t="s">
        <v>10</v>
      </c>
      <c r="E1139" s="26"/>
      <c r="F1139" s="26" t="s">
        <v>12</v>
      </c>
    </row>
    <row r="1140" spans="1:7" x14ac:dyDescent="0.2">
      <c r="A1140" s="110" t="s">
        <v>1531</v>
      </c>
      <c r="B1140" s="64" t="s">
        <v>1532</v>
      </c>
      <c r="C1140" s="65" t="s">
        <v>1429</v>
      </c>
      <c r="D1140" s="119" t="s">
        <v>30</v>
      </c>
      <c r="E1140" s="117"/>
      <c r="F1140" s="119"/>
      <c r="G1140" s="3"/>
    </row>
    <row r="1141" spans="1:7" x14ac:dyDescent="0.2">
      <c r="A1141" s="77" t="s">
        <v>1533</v>
      </c>
      <c r="B1141" s="78" t="s">
        <v>1534</v>
      </c>
      <c r="C1141" s="62" t="s">
        <v>1535</v>
      </c>
      <c r="D1141" s="79" t="s">
        <v>30</v>
      </c>
      <c r="E1141" s="77"/>
      <c r="F1141" s="79"/>
      <c r="G1141" s="3"/>
    </row>
    <row r="1142" spans="1:7" s="50" customFormat="1" x14ac:dyDescent="0.2">
      <c r="A1142" s="34" t="s">
        <v>1536</v>
      </c>
      <c r="B1142" s="34"/>
      <c r="C1142" s="35"/>
      <c r="D1142" s="34"/>
      <c r="E1142" s="35"/>
      <c r="F1142" s="34"/>
    </row>
    <row r="1143" spans="1:7" s="20" customFormat="1" ht="25.5" x14ac:dyDescent="0.25">
      <c r="A1143" s="26" t="s">
        <v>7</v>
      </c>
      <c r="B1143" s="26" t="s">
        <v>8</v>
      </c>
      <c r="C1143" s="26" t="s">
        <v>80</v>
      </c>
      <c r="D1143" s="26" t="s">
        <v>10</v>
      </c>
      <c r="E1143" s="26"/>
      <c r="F1143" s="26" t="s">
        <v>12</v>
      </c>
    </row>
    <row r="1144" spans="1:7" ht="25.5" x14ac:dyDescent="0.2">
      <c r="A1144" s="117" t="s">
        <v>1537</v>
      </c>
      <c r="B1144" s="118" t="s">
        <v>1538</v>
      </c>
      <c r="C1144" s="67" t="s">
        <v>1539</v>
      </c>
      <c r="D1144" s="111" t="s">
        <v>30</v>
      </c>
      <c r="E1144" s="107"/>
      <c r="F1144" s="111"/>
      <c r="G1144" s="3"/>
    </row>
    <row r="1145" spans="1:7" s="50" customFormat="1" x14ac:dyDescent="0.2">
      <c r="A1145" s="51" t="s">
        <v>1540</v>
      </c>
      <c r="B1145" s="51"/>
      <c r="C1145" s="52"/>
      <c r="D1145" s="51"/>
      <c r="E1145" s="52"/>
      <c r="F1145" s="51"/>
    </row>
    <row r="1146" spans="1:7" s="50" customFormat="1" x14ac:dyDescent="0.2">
      <c r="A1146" s="29" t="s">
        <v>1541</v>
      </c>
      <c r="B1146" s="29"/>
      <c r="C1146" s="30"/>
      <c r="D1146" s="29"/>
      <c r="E1146" s="30"/>
      <c r="F1146" s="29"/>
    </row>
    <row r="1147" spans="1:7" s="50" customFormat="1" x14ac:dyDescent="0.2">
      <c r="A1147" s="34" t="s">
        <v>1542</v>
      </c>
      <c r="B1147" s="34"/>
      <c r="C1147" s="35"/>
      <c r="D1147" s="34"/>
      <c r="E1147" s="35"/>
      <c r="F1147" s="34"/>
    </row>
    <row r="1148" spans="1:7" s="20" customFormat="1" ht="25.5" x14ac:dyDescent="0.25">
      <c r="A1148" s="26" t="s">
        <v>7</v>
      </c>
      <c r="B1148" s="26" t="s">
        <v>8</v>
      </c>
      <c r="C1148" s="26" t="s">
        <v>80</v>
      </c>
      <c r="D1148" s="26" t="s">
        <v>10</v>
      </c>
      <c r="E1148" s="26"/>
      <c r="F1148" s="26" t="s">
        <v>12</v>
      </c>
    </row>
    <row r="1149" spans="1:7" x14ac:dyDescent="0.2">
      <c r="A1149" s="117" t="s">
        <v>1543</v>
      </c>
      <c r="B1149" s="118" t="s">
        <v>1544</v>
      </c>
      <c r="C1149" s="67" t="s">
        <v>1535</v>
      </c>
      <c r="D1149" s="60" t="s">
        <v>30</v>
      </c>
      <c r="E1149" s="55"/>
      <c r="F1149" s="111">
        <v>84</v>
      </c>
      <c r="G1149" s="3"/>
    </row>
    <row r="1150" spans="1:7" x14ac:dyDescent="0.2">
      <c r="A1150" s="110" t="s">
        <v>1543</v>
      </c>
      <c r="B1150" s="118" t="s">
        <v>1544</v>
      </c>
      <c r="C1150" s="65" t="s">
        <v>1545</v>
      </c>
      <c r="D1150" s="111" t="s">
        <v>38</v>
      </c>
      <c r="E1150" s="107"/>
      <c r="F1150" s="111"/>
      <c r="G1150" s="3"/>
    </row>
    <row r="1151" spans="1:7" x14ac:dyDescent="0.2">
      <c r="A1151" s="63" t="s">
        <v>1543</v>
      </c>
      <c r="B1151" s="78" t="s">
        <v>1544</v>
      </c>
      <c r="C1151" s="83" t="s">
        <v>1546</v>
      </c>
      <c r="D1151" s="27" t="s">
        <v>30</v>
      </c>
      <c r="F1151" s="79">
        <v>84</v>
      </c>
      <c r="G1151" s="3"/>
    </row>
    <row r="1152" spans="1:7" s="19" customFormat="1" x14ac:dyDescent="0.2">
      <c r="A1152" s="77" t="s">
        <v>1547</v>
      </c>
      <c r="B1152" s="78" t="s">
        <v>1548</v>
      </c>
      <c r="C1152" s="62" t="s">
        <v>1549</v>
      </c>
      <c r="D1152" s="79" t="s">
        <v>244</v>
      </c>
      <c r="E1152" s="77"/>
      <c r="F1152" s="79"/>
    </row>
    <row r="1153" spans="1:7" s="19" customFormat="1" x14ac:dyDescent="0.2">
      <c r="A1153" s="77" t="s">
        <v>1547</v>
      </c>
      <c r="B1153" s="78" t="s">
        <v>1548</v>
      </c>
      <c r="C1153" s="62" t="s">
        <v>1550</v>
      </c>
      <c r="D1153" s="79" t="s">
        <v>244</v>
      </c>
      <c r="E1153" s="77"/>
      <c r="F1153" s="79"/>
    </row>
    <row r="1154" spans="1:7" s="19" customFormat="1" x14ac:dyDescent="0.2">
      <c r="A1154" s="63" t="s">
        <v>1547</v>
      </c>
      <c r="B1154" s="78" t="s">
        <v>1548</v>
      </c>
      <c r="C1154" s="83" t="s">
        <v>1551</v>
      </c>
      <c r="D1154" s="79" t="s">
        <v>244</v>
      </c>
      <c r="E1154" s="77"/>
      <c r="F1154" s="79"/>
    </row>
    <row r="1155" spans="1:7" s="19" customFormat="1" ht="25.5" x14ac:dyDescent="0.2">
      <c r="A1155" s="63" t="s">
        <v>1552</v>
      </c>
      <c r="B1155" s="82" t="s">
        <v>1553</v>
      </c>
      <c r="C1155" s="83" t="s">
        <v>1554</v>
      </c>
      <c r="D1155" s="79" t="s">
        <v>38</v>
      </c>
      <c r="E1155" s="77"/>
      <c r="F1155" s="79"/>
    </row>
    <row r="1156" spans="1:7" s="19" customFormat="1" x14ac:dyDescent="0.2">
      <c r="A1156" s="77" t="s">
        <v>1555</v>
      </c>
      <c r="B1156" s="78" t="s">
        <v>1556</v>
      </c>
      <c r="C1156" s="62" t="s">
        <v>1557</v>
      </c>
      <c r="D1156" s="79" t="s">
        <v>244</v>
      </c>
      <c r="E1156" s="77"/>
      <c r="F1156" s="79">
        <v>84</v>
      </c>
    </row>
    <row r="1157" spans="1:7" s="19" customFormat="1" x14ac:dyDescent="0.2">
      <c r="A1157" s="63" t="s">
        <v>1555</v>
      </c>
      <c r="B1157" s="78" t="s">
        <v>1556</v>
      </c>
      <c r="C1157" s="83" t="s">
        <v>1558</v>
      </c>
      <c r="D1157" s="79" t="s">
        <v>244</v>
      </c>
      <c r="E1157" s="77"/>
      <c r="F1157" s="79">
        <v>84</v>
      </c>
    </row>
    <row r="1158" spans="1:7" x14ac:dyDescent="0.2">
      <c r="A1158" s="110" t="s">
        <v>1559</v>
      </c>
      <c r="B1158" s="64" t="s">
        <v>1560</v>
      </c>
      <c r="C1158" s="65" t="s">
        <v>1561</v>
      </c>
      <c r="D1158" s="187" t="s">
        <v>38</v>
      </c>
      <c r="E1158" s="188"/>
      <c r="F1158" s="187"/>
      <c r="G1158" s="3"/>
    </row>
    <row r="1159" spans="1:7" x14ac:dyDescent="0.2">
      <c r="A1159" s="77" t="s">
        <v>1562</v>
      </c>
      <c r="B1159" s="78" t="s">
        <v>1563</v>
      </c>
      <c r="C1159" s="193" t="s">
        <v>1564</v>
      </c>
      <c r="D1159" s="79" t="s">
        <v>244</v>
      </c>
      <c r="E1159" s="188"/>
      <c r="F1159" s="187"/>
      <c r="G1159" s="73">
        <v>42032</v>
      </c>
    </row>
    <row r="1160" spans="1:7" x14ac:dyDescent="0.2">
      <c r="A1160" s="77" t="s">
        <v>1562</v>
      </c>
      <c r="B1160" s="78" t="s">
        <v>1563</v>
      </c>
      <c r="C1160" s="62" t="s">
        <v>1565</v>
      </c>
      <c r="D1160" s="79" t="s">
        <v>244</v>
      </c>
      <c r="E1160" s="77"/>
      <c r="F1160" s="79"/>
      <c r="G1160" s="3"/>
    </row>
    <row r="1161" spans="1:7" s="50" customFormat="1" x14ac:dyDescent="0.2">
      <c r="A1161" s="34" t="s">
        <v>1566</v>
      </c>
      <c r="B1161" s="34"/>
      <c r="C1161" s="35"/>
      <c r="D1161" s="34"/>
      <c r="E1161" s="35"/>
      <c r="F1161" s="34"/>
    </row>
    <row r="1162" spans="1:7" s="20" customFormat="1" ht="25.5" x14ac:dyDescent="0.25">
      <c r="A1162" s="26" t="s">
        <v>7</v>
      </c>
      <c r="B1162" s="26" t="s">
        <v>8</v>
      </c>
      <c r="C1162" s="26" t="s">
        <v>80</v>
      </c>
      <c r="D1162" s="26" t="s">
        <v>10</v>
      </c>
      <c r="E1162" s="26"/>
      <c r="F1162" s="26" t="s">
        <v>12</v>
      </c>
    </row>
    <row r="1163" spans="1:7" x14ac:dyDescent="0.2">
      <c r="A1163" s="110" t="s">
        <v>1567</v>
      </c>
      <c r="B1163" s="64" t="s">
        <v>1568</v>
      </c>
      <c r="C1163" s="65" t="s">
        <v>1569</v>
      </c>
      <c r="D1163" s="111" t="s">
        <v>276</v>
      </c>
      <c r="E1163" s="107"/>
      <c r="F1163" s="111"/>
      <c r="G1163" s="3"/>
    </row>
    <row r="1164" spans="1:7" s="50" customFormat="1" x14ac:dyDescent="0.2">
      <c r="A1164" s="34" t="s">
        <v>1570</v>
      </c>
      <c r="B1164" s="34"/>
      <c r="C1164" s="35"/>
      <c r="D1164" s="34"/>
      <c r="E1164" s="35"/>
      <c r="F1164" s="34"/>
    </row>
    <row r="1165" spans="1:7" s="20" customFormat="1" ht="25.5" x14ac:dyDescent="0.25">
      <c r="A1165" s="26" t="s">
        <v>7</v>
      </c>
      <c r="B1165" s="26" t="s">
        <v>8</v>
      </c>
      <c r="C1165" s="26" t="s">
        <v>80</v>
      </c>
      <c r="D1165" s="26" t="s">
        <v>10</v>
      </c>
      <c r="E1165" s="26"/>
      <c r="F1165" s="26" t="s">
        <v>12</v>
      </c>
    </row>
    <row r="1166" spans="1:7" x14ac:dyDescent="0.2">
      <c r="A1166" s="63" t="s">
        <v>1571</v>
      </c>
      <c r="B1166" s="82" t="s">
        <v>1572</v>
      </c>
      <c r="C1166" s="83" t="s">
        <v>1398</v>
      </c>
      <c r="D1166" s="79" t="s">
        <v>38</v>
      </c>
      <c r="E1166" s="77"/>
      <c r="F1166" s="79"/>
      <c r="G1166" s="3"/>
    </row>
    <row r="1167" spans="1:7" x14ac:dyDescent="0.2">
      <c r="A1167" s="63" t="s">
        <v>1573</v>
      </c>
      <c r="B1167" s="78" t="s">
        <v>1574</v>
      </c>
      <c r="C1167" s="83" t="s">
        <v>1575</v>
      </c>
      <c r="D1167" s="79" t="s">
        <v>38</v>
      </c>
      <c r="E1167" s="77"/>
      <c r="F1167" s="79"/>
      <c r="G1167" s="3"/>
    </row>
    <row r="1168" spans="1:7" x14ac:dyDescent="0.2">
      <c r="A1168" s="63" t="s">
        <v>1576</v>
      </c>
      <c r="B1168" s="82" t="s">
        <v>1577</v>
      </c>
      <c r="C1168" s="83" t="s">
        <v>1578</v>
      </c>
      <c r="D1168" s="79" t="s">
        <v>38</v>
      </c>
      <c r="E1168" s="77"/>
      <c r="F1168" s="79"/>
      <c r="G1168" s="3"/>
    </row>
    <row r="1169" spans="1:7" x14ac:dyDescent="0.2">
      <c r="A1169" s="63" t="s">
        <v>1576</v>
      </c>
      <c r="B1169" s="82" t="s">
        <v>1577</v>
      </c>
      <c r="C1169" s="83" t="s">
        <v>1579</v>
      </c>
      <c r="D1169" s="79" t="s">
        <v>38</v>
      </c>
      <c r="E1169" s="77"/>
      <c r="F1169" s="79"/>
      <c r="G1169" s="3"/>
    </row>
    <row r="1170" spans="1:7" x14ac:dyDescent="0.2">
      <c r="A1170" s="63" t="s">
        <v>1580</v>
      </c>
      <c r="B1170" s="82" t="s">
        <v>1581</v>
      </c>
      <c r="C1170" s="83" t="s">
        <v>1582</v>
      </c>
      <c r="D1170" s="79" t="s">
        <v>38</v>
      </c>
      <c r="E1170" s="77"/>
      <c r="F1170" s="79"/>
      <c r="G1170" s="3"/>
    </row>
    <row r="1171" spans="1:7" x14ac:dyDescent="0.2">
      <c r="A1171" s="63" t="s">
        <v>1583</v>
      </c>
      <c r="B1171" s="82" t="s">
        <v>1584</v>
      </c>
      <c r="C1171" s="83" t="s">
        <v>1585</v>
      </c>
      <c r="D1171" s="79" t="s">
        <v>38</v>
      </c>
      <c r="E1171" s="77"/>
      <c r="F1171" s="79"/>
      <c r="G1171" s="3"/>
    </row>
    <row r="1172" spans="1:7" s="19" customFormat="1" x14ac:dyDescent="0.2">
      <c r="A1172" s="63" t="s">
        <v>1586</v>
      </c>
      <c r="B1172" s="78" t="s">
        <v>1587</v>
      </c>
      <c r="C1172" s="83" t="s">
        <v>1588</v>
      </c>
      <c r="D1172" s="79" t="s">
        <v>38</v>
      </c>
      <c r="E1172" s="77"/>
      <c r="F1172" s="79"/>
    </row>
    <row r="1173" spans="1:7" s="19" customFormat="1" x14ac:dyDescent="0.2">
      <c r="A1173" s="77" t="s">
        <v>1589</v>
      </c>
      <c r="B1173" s="78" t="s">
        <v>1590</v>
      </c>
      <c r="C1173" s="62" t="s">
        <v>58</v>
      </c>
      <c r="D1173" s="79" t="s">
        <v>38</v>
      </c>
      <c r="E1173" s="77"/>
      <c r="F1173" s="79"/>
    </row>
    <row r="1174" spans="1:7" s="19" customFormat="1" x14ac:dyDescent="0.2">
      <c r="A1174" s="77" t="s">
        <v>1589</v>
      </c>
      <c r="B1174" s="78" t="s">
        <v>1590</v>
      </c>
      <c r="C1174" s="62" t="s">
        <v>174</v>
      </c>
      <c r="D1174" s="79" t="s">
        <v>38</v>
      </c>
      <c r="E1174" s="77"/>
      <c r="F1174" s="79"/>
    </row>
    <row r="1175" spans="1:7" s="19" customFormat="1" x14ac:dyDescent="0.2">
      <c r="A1175" s="63" t="s">
        <v>1589</v>
      </c>
      <c r="B1175" s="78" t="s">
        <v>1590</v>
      </c>
      <c r="C1175" s="83" t="s">
        <v>124</v>
      </c>
      <c r="D1175" s="79" t="s">
        <v>38</v>
      </c>
      <c r="E1175" s="77"/>
      <c r="F1175" s="79"/>
    </row>
    <row r="1176" spans="1:7" x14ac:dyDescent="0.2">
      <c r="A1176" s="77" t="s">
        <v>1591</v>
      </c>
      <c r="B1176" s="78" t="s">
        <v>1592</v>
      </c>
      <c r="C1176" s="62" t="s">
        <v>323</v>
      </c>
      <c r="D1176" s="79" t="s">
        <v>38</v>
      </c>
      <c r="E1176" s="77"/>
      <c r="F1176" s="79"/>
      <c r="G1176" s="3"/>
    </row>
    <row r="1177" spans="1:7" s="50" customFormat="1" x14ac:dyDescent="0.2">
      <c r="A1177" s="34" t="s">
        <v>1593</v>
      </c>
      <c r="B1177" s="34"/>
      <c r="C1177" s="35"/>
      <c r="D1177" s="34"/>
      <c r="E1177" s="35"/>
      <c r="F1177" s="34"/>
    </row>
    <row r="1178" spans="1:7" s="20" customFormat="1" ht="25.5" x14ac:dyDescent="0.25">
      <c r="A1178" s="26" t="s">
        <v>7</v>
      </c>
      <c r="B1178" s="26" t="s">
        <v>8</v>
      </c>
      <c r="C1178" s="26" t="s">
        <v>80</v>
      </c>
      <c r="D1178" s="26" t="s">
        <v>10</v>
      </c>
      <c r="E1178" s="26"/>
      <c r="F1178" s="26" t="s">
        <v>12</v>
      </c>
    </row>
    <row r="1179" spans="1:7" x14ac:dyDescent="0.2">
      <c r="A1179" s="63" t="s">
        <v>1594</v>
      </c>
      <c r="B1179" s="82" t="s">
        <v>1595</v>
      </c>
      <c r="C1179" s="83" t="s">
        <v>323</v>
      </c>
      <c r="D1179" s="79" t="s">
        <v>38</v>
      </c>
      <c r="E1179" s="77"/>
      <c r="F1179" s="79"/>
      <c r="G1179" s="3"/>
    </row>
    <row r="1180" spans="1:7" ht="25.5" x14ac:dyDescent="0.2">
      <c r="A1180" s="110" t="s">
        <v>1594</v>
      </c>
      <c r="B1180" s="64" t="s">
        <v>1595</v>
      </c>
      <c r="C1180" s="65" t="s">
        <v>1596</v>
      </c>
      <c r="D1180" s="187" t="s">
        <v>38</v>
      </c>
      <c r="E1180" s="188"/>
      <c r="F1180" s="111"/>
      <c r="G1180" s="3"/>
    </row>
    <row r="1181" spans="1:7" ht="25.5" x14ac:dyDescent="0.2">
      <c r="A1181" s="110" t="s">
        <v>1594</v>
      </c>
      <c r="B1181" s="64" t="s">
        <v>1595</v>
      </c>
      <c r="C1181" s="65" t="s">
        <v>1597</v>
      </c>
      <c r="D1181" s="187" t="s">
        <v>38</v>
      </c>
      <c r="E1181" s="188"/>
      <c r="F1181" s="111"/>
      <c r="G1181" s="3"/>
    </row>
    <row r="1182" spans="1:7" s="19" customFormat="1" x14ac:dyDescent="0.2">
      <c r="A1182" s="63" t="s">
        <v>1598</v>
      </c>
      <c r="B1182" s="78" t="s">
        <v>1599</v>
      </c>
      <c r="C1182" s="62" t="s">
        <v>1600</v>
      </c>
      <c r="D1182" s="79" t="s">
        <v>38</v>
      </c>
      <c r="E1182" s="77"/>
      <c r="F1182" s="79"/>
    </row>
    <row r="1183" spans="1:7" s="19" customFormat="1" x14ac:dyDescent="0.2">
      <c r="A1183" s="63" t="s">
        <v>1598</v>
      </c>
      <c r="B1183" s="78" t="s">
        <v>1599</v>
      </c>
      <c r="C1183" s="62" t="s">
        <v>1601</v>
      </c>
      <c r="D1183" s="79" t="s">
        <v>38</v>
      </c>
      <c r="E1183" s="77"/>
      <c r="F1183" s="79"/>
    </row>
    <row r="1184" spans="1:7" s="19" customFormat="1" x14ac:dyDescent="0.2">
      <c r="A1184" s="63" t="s">
        <v>1602</v>
      </c>
      <c r="B1184" s="82" t="s">
        <v>1603</v>
      </c>
      <c r="C1184" s="83" t="s">
        <v>1604</v>
      </c>
      <c r="D1184" s="79" t="s">
        <v>38</v>
      </c>
      <c r="E1184" s="77"/>
      <c r="F1184" s="79"/>
    </row>
    <row r="1185" spans="1:6" s="19" customFormat="1" x14ac:dyDescent="0.2">
      <c r="A1185" s="63" t="s">
        <v>1602</v>
      </c>
      <c r="B1185" s="82" t="s">
        <v>1603</v>
      </c>
      <c r="C1185" s="83" t="s">
        <v>1605</v>
      </c>
      <c r="D1185" s="79" t="s">
        <v>38</v>
      </c>
      <c r="E1185" s="77"/>
      <c r="F1185" s="79"/>
    </row>
    <row r="1186" spans="1:6" s="19" customFormat="1" x14ac:dyDescent="0.2">
      <c r="A1186" s="85" t="s">
        <v>1606</v>
      </c>
      <c r="B1186" s="85" t="s">
        <v>1607</v>
      </c>
      <c r="C1186" s="85" t="s">
        <v>1608</v>
      </c>
      <c r="D1186" s="79" t="s">
        <v>276</v>
      </c>
      <c r="E1186" s="77"/>
      <c r="F1186" s="79"/>
    </row>
    <row r="1187" spans="1:6" s="19" customFormat="1" x14ac:dyDescent="0.2">
      <c r="A1187" s="85" t="s">
        <v>1606</v>
      </c>
      <c r="B1187" s="85" t="s">
        <v>1607</v>
      </c>
      <c r="C1187" s="85" t="s">
        <v>1609</v>
      </c>
      <c r="D1187" s="79" t="s">
        <v>276</v>
      </c>
      <c r="E1187" s="77"/>
      <c r="F1187" s="79"/>
    </row>
    <row r="1188" spans="1:6" s="19" customFormat="1" ht="25.5" x14ac:dyDescent="0.2">
      <c r="A1188" s="85" t="s">
        <v>1606</v>
      </c>
      <c r="B1188" s="85" t="s">
        <v>1607</v>
      </c>
      <c r="C1188" s="85" t="s">
        <v>1610</v>
      </c>
      <c r="D1188" s="79" t="s">
        <v>276</v>
      </c>
      <c r="E1188" s="77"/>
      <c r="F1188" s="79"/>
    </row>
    <row r="1189" spans="1:6" s="19" customFormat="1" x14ac:dyDescent="0.2">
      <c r="A1189" s="85" t="s">
        <v>1606</v>
      </c>
      <c r="B1189" s="85" t="s">
        <v>1607</v>
      </c>
      <c r="C1189" s="85" t="s">
        <v>1611</v>
      </c>
      <c r="D1189" s="79" t="s">
        <v>276</v>
      </c>
      <c r="E1189" s="77"/>
      <c r="F1189" s="79"/>
    </row>
    <row r="1190" spans="1:6" s="19" customFormat="1" x14ac:dyDescent="0.2">
      <c r="A1190" s="63" t="s">
        <v>1612</v>
      </c>
      <c r="B1190" s="82" t="s">
        <v>1613</v>
      </c>
      <c r="C1190" s="83" t="s">
        <v>1614</v>
      </c>
      <c r="D1190" s="79" t="s">
        <v>38</v>
      </c>
      <c r="E1190" s="77"/>
      <c r="F1190" s="79"/>
    </row>
    <row r="1191" spans="1:6" s="19" customFormat="1" x14ac:dyDescent="0.2">
      <c r="A1191" s="63" t="s">
        <v>1615</v>
      </c>
      <c r="B1191" s="82" t="s">
        <v>1616</v>
      </c>
      <c r="C1191" s="83" t="s">
        <v>1617</v>
      </c>
      <c r="D1191" s="79" t="s">
        <v>38</v>
      </c>
      <c r="E1191" s="77"/>
      <c r="F1191" s="79"/>
    </row>
    <row r="1192" spans="1:6" s="19" customFormat="1" x14ac:dyDescent="0.2">
      <c r="A1192" s="63" t="s">
        <v>1618</v>
      </c>
      <c r="B1192" s="82" t="s">
        <v>1619</v>
      </c>
      <c r="C1192" s="83" t="s">
        <v>883</v>
      </c>
      <c r="D1192" s="79" t="s">
        <v>244</v>
      </c>
      <c r="E1192" s="77"/>
      <c r="F1192" s="79"/>
    </row>
    <row r="1193" spans="1:6" s="19" customFormat="1" x14ac:dyDescent="0.2">
      <c r="A1193" s="63" t="s">
        <v>1620</v>
      </c>
      <c r="B1193" s="82" t="s">
        <v>1621</v>
      </c>
      <c r="C1193" s="83" t="s">
        <v>174</v>
      </c>
      <c r="D1193" s="79" t="s">
        <v>38</v>
      </c>
      <c r="E1193" s="77"/>
      <c r="F1193" s="79"/>
    </row>
    <row r="1194" spans="1:6" s="19" customFormat="1" x14ac:dyDescent="0.2">
      <c r="A1194" s="63" t="s">
        <v>1622</v>
      </c>
      <c r="B1194" s="82" t="s">
        <v>1623</v>
      </c>
      <c r="C1194" s="83" t="s">
        <v>1624</v>
      </c>
      <c r="D1194" s="79" t="s">
        <v>244</v>
      </c>
      <c r="E1194" s="77"/>
      <c r="F1194" s="79"/>
    </row>
    <row r="1195" spans="1:6" s="19" customFormat="1" x14ac:dyDescent="0.2">
      <c r="A1195" s="63" t="s">
        <v>1622</v>
      </c>
      <c r="B1195" s="82" t="s">
        <v>1623</v>
      </c>
      <c r="C1195" s="83" t="s">
        <v>1625</v>
      </c>
      <c r="D1195" s="79" t="s">
        <v>244</v>
      </c>
      <c r="E1195" s="77"/>
      <c r="F1195" s="79"/>
    </row>
    <row r="1196" spans="1:6" s="19" customFormat="1" x14ac:dyDescent="0.2">
      <c r="A1196" s="77" t="s">
        <v>1626</v>
      </c>
      <c r="B1196" s="39" t="s">
        <v>1627</v>
      </c>
      <c r="C1196" s="62" t="s">
        <v>1628</v>
      </c>
      <c r="D1196" s="79" t="s">
        <v>244</v>
      </c>
      <c r="E1196" s="77"/>
      <c r="F1196" s="79"/>
    </row>
    <row r="1197" spans="1:6" s="50" customFormat="1" x14ac:dyDescent="0.2">
      <c r="A1197" s="34" t="s">
        <v>1629</v>
      </c>
      <c r="B1197" s="34"/>
      <c r="C1197" s="35"/>
      <c r="D1197" s="34"/>
      <c r="E1197" s="35"/>
      <c r="F1197" s="34"/>
    </row>
    <row r="1198" spans="1:6" s="20" customFormat="1" ht="25.5" x14ac:dyDescent="0.25">
      <c r="A1198" s="26" t="s">
        <v>7</v>
      </c>
      <c r="B1198" s="26" t="s">
        <v>8</v>
      </c>
      <c r="C1198" s="26" t="s">
        <v>80</v>
      </c>
      <c r="D1198" s="26" t="s">
        <v>10</v>
      </c>
      <c r="E1198" s="26"/>
      <c r="F1198" s="26" t="s">
        <v>12</v>
      </c>
    </row>
    <row r="1199" spans="1:6" s="19" customFormat="1" x14ac:dyDescent="0.2">
      <c r="A1199" s="77" t="s">
        <v>1630</v>
      </c>
      <c r="B1199" s="39" t="s">
        <v>1631</v>
      </c>
      <c r="C1199" s="62" t="s">
        <v>1632</v>
      </c>
      <c r="D1199" s="79" t="s">
        <v>38</v>
      </c>
      <c r="E1199" s="77"/>
      <c r="F1199" s="79"/>
    </row>
    <row r="1200" spans="1:6" s="19" customFormat="1" x14ac:dyDescent="0.2">
      <c r="A1200" s="77" t="s">
        <v>1630</v>
      </c>
      <c r="B1200" s="39" t="s">
        <v>1631</v>
      </c>
      <c r="C1200" s="62" t="s">
        <v>715</v>
      </c>
      <c r="D1200" s="79" t="s">
        <v>38</v>
      </c>
      <c r="E1200" s="77"/>
      <c r="F1200" s="79"/>
    </row>
    <row r="1201" spans="1:7" s="19" customFormat="1" x14ac:dyDescent="0.2">
      <c r="A1201" s="77" t="s">
        <v>1633</v>
      </c>
      <c r="B1201" s="39" t="s">
        <v>1634</v>
      </c>
      <c r="C1201" s="62" t="s">
        <v>1480</v>
      </c>
      <c r="D1201" s="79" t="s">
        <v>38</v>
      </c>
      <c r="E1201" s="77"/>
      <c r="F1201" s="79"/>
    </row>
    <row r="1202" spans="1:7" s="19" customFormat="1" x14ac:dyDescent="0.2">
      <c r="A1202" s="77" t="s">
        <v>1633</v>
      </c>
      <c r="B1202" s="39" t="s">
        <v>1634</v>
      </c>
      <c r="C1202" s="62" t="s">
        <v>1635</v>
      </c>
      <c r="D1202" s="79" t="s">
        <v>38</v>
      </c>
      <c r="E1202" s="77"/>
      <c r="F1202" s="79"/>
    </row>
    <row r="1203" spans="1:7" s="19" customFormat="1" x14ac:dyDescent="0.2">
      <c r="A1203" s="77" t="s">
        <v>1636</v>
      </c>
      <c r="B1203" s="39" t="s">
        <v>1637</v>
      </c>
      <c r="C1203" s="62" t="s">
        <v>1638</v>
      </c>
      <c r="D1203" s="79" t="s">
        <v>38</v>
      </c>
      <c r="E1203" s="77"/>
      <c r="F1203" s="79"/>
    </row>
    <row r="1204" spans="1:7" s="50" customFormat="1" x14ac:dyDescent="0.2">
      <c r="A1204" s="34" t="s">
        <v>1639</v>
      </c>
      <c r="B1204" s="34"/>
      <c r="C1204" s="35"/>
      <c r="D1204" s="34"/>
      <c r="E1204" s="35"/>
      <c r="F1204" s="34"/>
    </row>
    <row r="1205" spans="1:7" s="20" customFormat="1" ht="25.5" x14ac:dyDescent="0.25">
      <c r="A1205" s="26" t="s">
        <v>7</v>
      </c>
      <c r="B1205" s="26" t="s">
        <v>8</v>
      </c>
      <c r="C1205" s="26" t="s">
        <v>80</v>
      </c>
      <c r="D1205" s="26" t="s">
        <v>10</v>
      </c>
      <c r="E1205" s="26"/>
      <c r="F1205" s="26" t="s">
        <v>12</v>
      </c>
    </row>
    <row r="1206" spans="1:7" s="19" customFormat="1" x14ac:dyDescent="0.2">
      <c r="A1206" s="77" t="s">
        <v>1640</v>
      </c>
      <c r="B1206" s="78" t="s">
        <v>1641</v>
      </c>
      <c r="C1206" s="62" t="s">
        <v>1642</v>
      </c>
      <c r="D1206" s="79" t="s">
        <v>38</v>
      </c>
      <c r="E1206" s="77"/>
    </row>
    <row r="1207" spans="1:7" s="19" customFormat="1" x14ac:dyDescent="0.2">
      <c r="A1207" s="63" t="s">
        <v>1643</v>
      </c>
      <c r="B1207" s="82" t="s">
        <v>1644</v>
      </c>
      <c r="C1207" s="83" t="s">
        <v>1645</v>
      </c>
      <c r="D1207" s="79" t="s">
        <v>38</v>
      </c>
      <c r="E1207" s="77"/>
      <c r="F1207" s="79"/>
    </row>
    <row r="1208" spans="1:7" s="19" customFormat="1" ht="25.5" x14ac:dyDescent="0.2">
      <c r="A1208" s="63" t="s">
        <v>1646</v>
      </c>
      <c r="B1208" s="82" t="s">
        <v>1647</v>
      </c>
      <c r="C1208" s="83" t="s">
        <v>1648</v>
      </c>
      <c r="D1208" s="79" t="s">
        <v>38</v>
      </c>
      <c r="E1208" s="77"/>
      <c r="F1208" s="79"/>
    </row>
    <row r="1209" spans="1:7" s="19" customFormat="1" ht="25.5" x14ac:dyDescent="0.2">
      <c r="A1209" s="63" t="s">
        <v>1649</v>
      </c>
      <c r="B1209" s="82" t="s">
        <v>1650</v>
      </c>
      <c r="C1209" s="83" t="s">
        <v>1651</v>
      </c>
      <c r="D1209" s="79" t="s">
        <v>38</v>
      </c>
      <c r="E1209" s="77"/>
      <c r="F1209" s="79"/>
    </row>
    <row r="1210" spans="1:7" s="19" customFormat="1" ht="25.5" x14ac:dyDescent="0.2">
      <c r="A1210" s="63" t="s">
        <v>1652</v>
      </c>
      <c r="B1210" s="82" t="s">
        <v>1653</v>
      </c>
      <c r="C1210" s="83" t="s">
        <v>1654</v>
      </c>
      <c r="D1210" s="79" t="s">
        <v>38</v>
      </c>
      <c r="E1210" s="77"/>
      <c r="F1210" s="79"/>
      <c r="G1210" s="86">
        <v>42494</v>
      </c>
    </row>
    <row r="1211" spans="1:7" s="19" customFormat="1" x14ac:dyDescent="0.2">
      <c r="A1211" s="63" t="s">
        <v>1655</v>
      </c>
      <c r="B1211" s="82" t="s">
        <v>1656</v>
      </c>
      <c r="C1211" s="83" t="s">
        <v>1657</v>
      </c>
      <c r="D1211" s="79" t="s">
        <v>38</v>
      </c>
      <c r="E1211" s="77"/>
      <c r="F1211" s="79"/>
      <c r="G1211" s="86">
        <v>42494</v>
      </c>
    </row>
    <row r="1212" spans="1:7" s="19" customFormat="1" ht="25.5" x14ac:dyDescent="0.2">
      <c r="A1212" s="77" t="s">
        <v>1658</v>
      </c>
      <c r="B1212" s="39" t="s">
        <v>1659</v>
      </c>
      <c r="C1212" s="62" t="s">
        <v>1660</v>
      </c>
      <c r="D1212" s="79" t="s">
        <v>38</v>
      </c>
      <c r="E1212" s="77"/>
      <c r="F1212" s="79"/>
    </row>
    <row r="1213" spans="1:7" s="50" customFormat="1" x14ac:dyDescent="0.2">
      <c r="A1213" s="34" t="s">
        <v>1661</v>
      </c>
      <c r="B1213" s="34"/>
      <c r="C1213" s="35"/>
      <c r="D1213" s="34"/>
      <c r="E1213" s="35"/>
      <c r="F1213" s="34"/>
    </row>
    <row r="1214" spans="1:7" s="20" customFormat="1" ht="25.5" x14ac:dyDescent="0.25">
      <c r="A1214" s="26" t="s">
        <v>7</v>
      </c>
      <c r="B1214" s="26" t="s">
        <v>8</v>
      </c>
      <c r="C1214" s="26" t="s">
        <v>80</v>
      </c>
      <c r="D1214" s="26" t="s">
        <v>10</v>
      </c>
      <c r="E1214" s="26"/>
      <c r="F1214" s="26" t="s">
        <v>12</v>
      </c>
    </row>
    <row r="1215" spans="1:7" s="19" customFormat="1" x14ac:dyDescent="0.2">
      <c r="A1215" s="63" t="s">
        <v>1662</v>
      </c>
      <c r="B1215" s="82" t="s">
        <v>1663</v>
      </c>
      <c r="C1215" s="83" t="s">
        <v>1664</v>
      </c>
      <c r="D1215" s="79" t="s">
        <v>38</v>
      </c>
      <c r="E1215" s="77"/>
      <c r="F1215" s="79"/>
    </row>
    <row r="1216" spans="1:7" s="19" customFormat="1" x14ac:dyDescent="0.2">
      <c r="A1216" s="77" t="s">
        <v>1665</v>
      </c>
      <c r="B1216" s="39" t="s">
        <v>1666</v>
      </c>
      <c r="C1216" s="62" t="s">
        <v>1667</v>
      </c>
      <c r="D1216" s="79" t="s">
        <v>38</v>
      </c>
      <c r="E1216" s="77"/>
      <c r="F1216" s="79"/>
    </row>
    <row r="1217" spans="1:7" s="19" customFormat="1" x14ac:dyDescent="0.2">
      <c r="A1217" s="77" t="s">
        <v>1668</v>
      </c>
      <c r="B1217" s="39" t="s">
        <v>1669</v>
      </c>
      <c r="C1217" s="62" t="s">
        <v>1670</v>
      </c>
      <c r="D1217" s="79" t="s">
        <v>38</v>
      </c>
      <c r="E1217" s="77"/>
      <c r="F1217" s="79"/>
    </row>
    <row r="1218" spans="1:7" s="19" customFormat="1" x14ac:dyDescent="0.2">
      <c r="A1218" s="77" t="s">
        <v>1668</v>
      </c>
      <c r="B1218" s="39" t="s">
        <v>1669</v>
      </c>
      <c r="C1218" s="62" t="s">
        <v>1671</v>
      </c>
      <c r="D1218" s="79" t="s">
        <v>38</v>
      </c>
      <c r="E1218" s="77"/>
      <c r="F1218" s="79"/>
    </row>
    <row r="1219" spans="1:7" s="19" customFormat="1" x14ac:dyDescent="0.2">
      <c r="A1219" s="77" t="s">
        <v>1672</v>
      </c>
      <c r="B1219" s="39" t="s">
        <v>1673</v>
      </c>
      <c r="C1219" s="62" t="s">
        <v>1535</v>
      </c>
      <c r="D1219" s="79" t="s">
        <v>244</v>
      </c>
      <c r="E1219" s="77"/>
      <c r="F1219" s="79"/>
      <c r="G1219" s="86">
        <v>42032</v>
      </c>
    </row>
    <row r="1220" spans="1:7" s="19" customFormat="1" x14ac:dyDescent="0.2">
      <c r="A1220" s="63" t="s">
        <v>1674</v>
      </c>
      <c r="B1220" s="82" t="s">
        <v>1675</v>
      </c>
      <c r="C1220" s="83" t="s">
        <v>1676</v>
      </c>
      <c r="D1220" s="79" t="s">
        <v>16</v>
      </c>
      <c r="E1220" s="77"/>
      <c r="F1220" s="79"/>
    </row>
    <row r="1221" spans="1:7" s="19" customFormat="1" x14ac:dyDescent="0.2">
      <c r="A1221" s="63" t="s">
        <v>1677</v>
      </c>
      <c r="B1221" s="82" t="s">
        <v>1678</v>
      </c>
      <c r="C1221" s="83" t="s">
        <v>1679</v>
      </c>
      <c r="D1221" s="79" t="s">
        <v>16</v>
      </c>
      <c r="E1221" s="77"/>
      <c r="F1221" s="79"/>
      <c r="G1221" s="86">
        <v>42032</v>
      </c>
    </row>
    <row r="1222" spans="1:7" s="19" customFormat="1" x14ac:dyDescent="0.2">
      <c r="A1222" s="63" t="s">
        <v>1680</v>
      </c>
      <c r="B1222" s="82" t="s">
        <v>1681</v>
      </c>
      <c r="C1222" s="83" t="s">
        <v>1682</v>
      </c>
      <c r="D1222" s="79" t="s">
        <v>30</v>
      </c>
      <c r="E1222" s="77"/>
      <c r="F1222" s="79"/>
      <c r="G1222" s="86">
        <v>42389</v>
      </c>
    </row>
    <row r="1223" spans="1:7" s="19" customFormat="1" x14ac:dyDescent="0.2">
      <c r="A1223" s="63" t="s">
        <v>1680</v>
      </c>
      <c r="B1223" s="82" t="s">
        <v>1681</v>
      </c>
      <c r="C1223" s="83" t="s">
        <v>1683</v>
      </c>
      <c r="D1223" s="79" t="s">
        <v>30</v>
      </c>
      <c r="E1223" s="77"/>
      <c r="F1223" s="79"/>
      <c r="G1223" s="86">
        <v>42389</v>
      </c>
    </row>
    <row r="1224" spans="1:7" s="19" customFormat="1" x14ac:dyDescent="0.2">
      <c r="A1224" s="63" t="s">
        <v>1684</v>
      </c>
      <c r="B1224" s="82" t="s">
        <v>1685</v>
      </c>
      <c r="C1224" s="83" t="s">
        <v>1686</v>
      </c>
      <c r="D1224" s="79" t="s">
        <v>30</v>
      </c>
      <c r="E1224" s="77"/>
      <c r="F1224" s="79"/>
      <c r="G1224" s="86"/>
    </row>
    <row r="1225" spans="1:7" s="19" customFormat="1" x14ac:dyDescent="0.2">
      <c r="A1225" s="63" t="s">
        <v>1687</v>
      </c>
      <c r="B1225" s="82" t="s">
        <v>1688</v>
      </c>
      <c r="C1225" s="83" t="s">
        <v>1689</v>
      </c>
      <c r="D1225" s="79" t="s">
        <v>30</v>
      </c>
      <c r="E1225" s="77"/>
      <c r="F1225" s="79"/>
      <c r="G1225" s="86">
        <v>42389</v>
      </c>
    </row>
    <row r="1226" spans="1:7" s="19" customFormat="1" x14ac:dyDescent="0.2">
      <c r="A1226" s="63" t="s">
        <v>1690</v>
      </c>
      <c r="B1226" s="82" t="s">
        <v>1691</v>
      </c>
      <c r="C1226" s="83" t="s">
        <v>1692</v>
      </c>
      <c r="D1226" s="79" t="s">
        <v>30</v>
      </c>
      <c r="E1226" s="77"/>
      <c r="F1226" s="79"/>
      <c r="G1226" s="86">
        <v>42389</v>
      </c>
    </row>
    <row r="1227" spans="1:7" s="50" customFormat="1" x14ac:dyDescent="0.2">
      <c r="A1227" s="51" t="s">
        <v>1693</v>
      </c>
      <c r="B1227" s="51"/>
      <c r="C1227" s="52"/>
      <c r="D1227" s="51"/>
      <c r="E1227" s="52"/>
      <c r="F1227" s="51"/>
    </row>
    <row r="1228" spans="1:7" s="50" customFormat="1" x14ac:dyDescent="0.2">
      <c r="A1228" s="29" t="s">
        <v>1694</v>
      </c>
      <c r="B1228" s="29"/>
      <c r="C1228" s="30"/>
      <c r="D1228" s="29"/>
      <c r="E1228" s="30"/>
      <c r="F1228" s="29"/>
    </row>
    <row r="1229" spans="1:7" s="50" customFormat="1" x14ac:dyDescent="0.2">
      <c r="A1229" s="34" t="s">
        <v>1695</v>
      </c>
      <c r="B1229" s="34"/>
      <c r="C1229" s="35"/>
      <c r="D1229" s="34"/>
      <c r="E1229" s="35"/>
      <c r="F1229" s="34"/>
    </row>
    <row r="1230" spans="1:7" s="20" customFormat="1" ht="25.5" x14ac:dyDescent="0.25">
      <c r="A1230" s="26" t="s">
        <v>7</v>
      </c>
      <c r="B1230" s="26" t="s">
        <v>8</v>
      </c>
      <c r="C1230" s="26" t="s">
        <v>80</v>
      </c>
      <c r="D1230" s="26" t="s">
        <v>10</v>
      </c>
      <c r="E1230" s="26"/>
      <c r="F1230" s="26" t="s">
        <v>12</v>
      </c>
    </row>
    <row r="1231" spans="1:7" x14ac:dyDescent="0.2">
      <c r="A1231" s="188" t="s">
        <v>1696</v>
      </c>
      <c r="B1231" s="194" t="s">
        <v>1697</v>
      </c>
      <c r="C1231" s="189" t="s">
        <v>1698</v>
      </c>
      <c r="D1231" s="111" t="s">
        <v>276</v>
      </c>
      <c r="E1231" s="107"/>
      <c r="F1231" s="111"/>
      <c r="G1231" s="3"/>
    </row>
    <row r="1232" spans="1:7" ht="25.5" x14ac:dyDescent="0.2">
      <c r="A1232" s="188" t="s">
        <v>1699</v>
      </c>
      <c r="B1232" s="194" t="s">
        <v>1700</v>
      </c>
      <c r="C1232" s="189" t="s">
        <v>1701</v>
      </c>
      <c r="D1232" s="111" t="s">
        <v>276</v>
      </c>
      <c r="E1232" s="107"/>
      <c r="F1232" s="119"/>
      <c r="G1232" s="3"/>
    </row>
    <row r="1233" spans="1:7" ht="25.5" x14ac:dyDescent="0.2">
      <c r="A1233" s="154" t="s">
        <v>1699</v>
      </c>
      <c r="B1233" s="194" t="s">
        <v>1702</v>
      </c>
      <c r="C1233" s="156" t="s">
        <v>1701</v>
      </c>
      <c r="D1233" s="111" t="s">
        <v>276</v>
      </c>
      <c r="E1233" s="107"/>
      <c r="F1233" s="111"/>
      <c r="G1233" s="3"/>
    </row>
    <row r="1234" spans="1:7" s="50" customFormat="1" x14ac:dyDescent="0.2">
      <c r="A1234" s="34" t="s">
        <v>1703</v>
      </c>
      <c r="B1234" s="34"/>
      <c r="C1234" s="35"/>
      <c r="D1234" s="34"/>
      <c r="E1234" s="35"/>
      <c r="F1234" s="34"/>
    </row>
    <row r="1235" spans="1:7" s="20" customFormat="1" ht="25.5" x14ac:dyDescent="0.25">
      <c r="A1235" s="26" t="s">
        <v>7</v>
      </c>
      <c r="B1235" s="26" t="s">
        <v>8</v>
      </c>
      <c r="C1235" s="26" t="s">
        <v>80</v>
      </c>
      <c r="D1235" s="26" t="s">
        <v>10</v>
      </c>
      <c r="E1235" s="26"/>
      <c r="F1235" s="26" t="s">
        <v>12</v>
      </c>
    </row>
    <row r="1236" spans="1:7" x14ac:dyDescent="0.2">
      <c r="A1236" s="77" t="s">
        <v>1704</v>
      </c>
      <c r="B1236" s="39" t="s">
        <v>1705</v>
      </c>
      <c r="C1236" s="62" t="s">
        <v>1706</v>
      </c>
      <c r="D1236" s="79" t="s">
        <v>244</v>
      </c>
      <c r="E1236" s="77" t="s">
        <v>59</v>
      </c>
      <c r="F1236" s="79"/>
      <c r="G1236" s="3"/>
    </row>
    <row r="1237" spans="1:7" ht="25.5" x14ac:dyDescent="0.2">
      <c r="A1237" s="154" t="s">
        <v>1704</v>
      </c>
      <c r="B1237" s="195" t="s">
        <v>1705</v>
      </c>
      <c r="C1237" s="83" t="s">
        <v>1707</v>
      </c>
      <c r="D1237" s="111" t="s">
        <v>244</v>
      </c>
      <c r="E1237" s="77" t="s">
        <v>59</v>
      </c>
      <c r="F1237" s="111"/>
      <c r="G1237" s="3"/>
    </row>
    <row r="1238" spans="1:7" ht="25.5" x14ac:dyDescent="0.2">
      <c r="A1238" s="154" t="s">
        <v>1708</v>
      </c>
      <c r="B1238" s="195" t="s">
        <v>1705</v>
      </c>
      <c r="C1238" s="83" t="s">
        <v>1709</v>
      </c>
      <c r="D1238" s="111" t="s">
        <v>244</v>
      </c>
      <c r="E1238" s="107" t="s">
        <v>59</v>
      </c>
      <c r="F1238" s="111"/>
      <c r="G1238" s="3"/>
    </row>
    <row r="1239" spans="1:7" ht="25.5" x14ac:dyDescent="0.2">
      <c r="A1239" s="77" t="s">
        <v>1708</v>
      </c>
      <c r="B1239" s="39" t="s">
        <v>1710</v>
      </c>
      <c r="C1239" s="62" t="s">
        <v>1711</v>
      </c>
      <c r="D1239" s="79" t="s">
        <v>30</v>
      </c>
      <c r="E1239" s="107" t="s">
        <v>59</v>
      </c>
      <c r="F1239" s="79"/>
      <c r="G1239" s="3"/>
    </row>
    <row r="1240" spans="1:7" s="28" customFormat="1" ht="25.5" x14ac:dyDescent="0.2">
      <c r="A1240" s="63" t="s">
        <v>1708</v>
      </c>
      <c r="B1240" s="39" t="s">
        <v>1710</v>
      </c>
      <c r="C1240" s="83" t="s">
        <v>1712</v>
      </c>
      <c r="D1240" s="79" t="s">
        <v>30</v>
      </c>
      <c r="E1240" s="107" t="s">
        <v>59</v>
      </c>
      <c r="F1240" s="79"/>
    </row>
    <row r="1241" spans="1:7" s="28" customFormat="1" ht="25.5" x14ac:dyDescent="0.2">
      <c r="A1241" s="154" t="s">
        <v>1713</v>
      </c>
      <c r="B1241" s="155" t="s">
        <v>1714</v>
      </c>
      <c r="C1241" s="156" t="s">
        <v>1715</v>
      </c>
      <c r="D1241" s="111" t="s">
        <v>38</v>
      </c>
      <c r="E1241" s="107" t="s">
        <v>59</v>
      </c>
      <c r="F1241" s="111"/>
    </row>
    <row r="1242" spans="1:7" ht="25.5" x14ac:dyDescent="0.2">
      <c r="A1242" s="154" t="s">
        <v>1713</v>
      </c>
      <c r="B1242" s="155" t="s">
        <v>1714</v>
      </c>
      <c r="C1242" s="156" t="s">
        <v>1716</v>
      </c>
      <c r="D1242" s="111" t="s">
        <v>38</v>
      </c>
      <c r="E1242" s="107" t="s">
        <v>59</v>
      </c>
      <c r="F1242" s="111"/>
      <c r="G1242" s="3"/>
    </row>
    <row r="1243" spans="1:7" ht="25.5" x14ac:dyDescent="0.2">
      <c r="A1243" s="87" t="str">
        <f>"J06BB04"</f>
        <v>J06BB04</v>
      </c>
      <c r="B1243" s="88" t="str">
        <f>"Immunoglobulina umana antiepatite B"</f>
        <v>Immunoglobulina umana antiepatite B</v>
      </c>
      <c r="C1243" s="89" t="str">
        <f>"600 UI/3 ml soluz.iniett.im f.3 ml."</f>
        <v>600 UI/3 ml soluz.iniett.im f.3 ml.</v>
      </c>
      <c r="D1243" s="27" t="s">
        <v>30</v>
      </c>
      <c r="E1243" s="23" t="s">
        <v>59</v>
      </c>
      <c r="G1243" s="5"/>
    </row>
    <row r="1244" spans="1:7" ht="38.25" x14ac:dyDescent="0.2">
      <c r="A1244" s="87" t="str">
        <f>"J06BB04"</f>
        <v>J06BB04</v>
      </c>
      <c r="B1244" s="88" t="str">
        <f>"Immunoglobulina umana antiepatite B per uso endovenoso"</f>
        <v>Immunoglobulina umana antiepatite B per uso endovenoso</v>
      </c>
      <c r="C1244" s="89" t="str">
        <f>"10 ml/500 UI di soluz.per inf.fl."</f>
        <v>10 ml/500 UI di soluz.per inf.fl.</v>
      </c>
      <c r="D1244" s="111" t="s">
        <v>38</v>
      </c>
      <c r="E1244" s="23" t="s">
        <v>59</v>
      </c>
      <c r="F1244" s="111"/>
      <c r="G1244" s="3"/>
    </row>
    <row r="1245" spans="1:7" ht="25.5" x14ac:dyDescent="0.2">
      <c r="A1245" s="87" t="str">
        <f>"J06BB04"</f>
        <v>J06BB04</v>
      </c>
      <c r="B1245" s="88" t="str">
        <f>"Immunoglobulina umana antiepatite B"</f>
        <v>Immunoglobulina umana antiepatite B</v>
      </c>
      <c r="C1245" s="89" t="str">
        <f>"1.000 UI/5 ml soluz.iniett.im f.5 ml."</f>
        <v>1.000 UI/5 ml soluz.iniett.im f.5 ml.</v>
      </c>
      <c r="D1245" s="111" t="s">
        <v>38</v>
      </c>
      <c r="E1245" s="23" t="s">
        <v>59</v>
      </c>
      <c r="F1245" s="111"/>
      <c r="G1245" s="3"/>
    </row>
    <row r="1246" spans="1:7" s="19" customFormat="1" ht="25.5" x14ac:dyDescent="0.2">
      <c r="A1246" s="87" t="str">
        <f>"J06BB04"</f>
        <v>J06BB04</v>
      </c>
      <c r="B1246" s="88" t="str">
        <f>"Immunoglobulina umana antiepatite B"</f>
        <v>Immunoglobulina umana antiepatite B</v>
      </c>
      <c r="C1246" s="89" t="str">
        <f>"540 UI/3 ml im.fl."</f>
        <v>540 UI/3 ml im.fl.</v>
      </c>
      <c r="D1246" s="79" t="s">
        <v>30</v>
      </c>
      <c r="E1246" s="23" t="s">
        <v>59</v>
      </c>
      <c r="F1246" s="79"/>
    </row>
    <row r="1247" spans="1:7" s="19" customFormat="1" ht="38.25" x14ac:dyDescent="0.2">
      <c r="A1247" s="87" t="str">
        <f>"J06BB04"</f>
        <v>J06BB04</v>
      </c>
      <c r="B1247" s="88" t="str">
        <f>"Immunoglobulina umana antiepatite B per uso endovenoso"</f>
        <v>Immunoglobulina umana antiepatite B per uso endovenoso</v>
      </c>
      <c r="C1247" s="89" t="str">
        <f>"2.500 UI/50 ml polv.per soluz.per inf.fl."</f>
        <v>2.500 UI/50 ml polv.per soluz.per inf.fl.</v>
      </c>
      <c r="D1247" s="79" t="s">
        <v>30</v>
      </c>
      <c r="E1247" s="23" t="s">
        <v>59</v>
      </c>
      <c r="F1247" s="79"/>
    </row>
    <row r="1248" spans="1:7" s="19" customFormat="1" x14ac:dyDescent="0.2">
      <c r="A1248" s="63" t="s">
        <v>1717</v>
      </c>
      <c r="B1248" s="82" t="s">
        <v>1718</v>
      </c>
      <c r="C1248" s="83" t="s">
        <v>1719</v>
      </c>
      <c r="D1248" s="79" t="s">
        <v>38</v>
      </c>
      <c r="E1248" s="77" t="s">
        <v>59</v>
      </c>
      <c r="F1248" s="79"/>
    </row>
    <row r="1249" spans="1:7" s="19" customFormat="1" x14ac:dyDescent="0.2">
      <c r="A1249" s="63" t="s">
        <v>1717</v>
      </c>
      <c r="B1249" s="82" t="s">
        <v>1718</v>
      </c>
      <c r="C1249" s="83" t="s">
        <v>1720</v>
      </c>
      <c r="D1249" s="79" t="s">
        <v>38</v>
      </c>
      <c r="E1249" s="77" t="s">
        <v>59</v>
      </c>
      <c r="F1249" s="79"/>
    </row>
    <row r="1250" spans="1:7" s="50" customFormat="1" x14ac:dyDescent="0.2">
      <c r="A1250" s="174" t="s">
        <v>1721</v>
      </c>
      <c r="B1250" s="174"/>
      <c r="C1250" s="174"/>
      <c r="D1250" s="174"/>
      <c r="E1250" s="175"/>
      <c r="F1250" s="174"/>
    </row>
    <row r="1251" spans="1:7" s="50" customFormat="1" x14ac:dyDescent="0.2">
      <c r="A1251" s="151" t="s">
        <v>1722</v>
      </c>
      <c r="B1251" s="151"/>
      <c r="C1251" s="152"/>
      <c r="D1251" s="151"/>
      <c r="E1251" s="152"/>
      <c r="F1251" s="151"/>
    </row>
    <row r="1252" spans="1:7" s="50" customFormat="1" x14ac:dyDescent="0.2">
      <c r="A1252" s="51" t="s">
        <v>1723</v>
      </c>
      <c r="B1252" s="51"/>
      <c r="C1252" s="52"/>
      <c r="D1252" s="51"/>
      <c r="E1252" s="52"/>
      <c r="F1252" s="51"/>
    </row>
    <row r="1253" spans="1:7" s="50" customFormat="1" x14ac:dyDescent="0.2">
      <c r="A1253" s="29" t="s">
        <v>1724</v>
      </c>
      <c r="B1253" s="29"/>
      <c r="C1253" s="30"/>
      <c r="D1253" s="29"/>
      <c r="E1253" s="30"/>
      <c r="F1253" s="29"/>
    </row>
    <row r="1254" spans="1:7" s="50" customFormat="1" x14ac:dyDescent="0.2">
      <c r="A1254" s="34" t="s">
        <v>1725</v>
      </c>
      <c r="B1254" s="34"/>
      <c r="C1254" s="35"/>
      <c r="D1254" s="34"/>
      <c r="E1254" s="35"/>
      <c r="F1254" s="34"/>
    </row>
    <row r="1255" spans="1:7" s="20" customFormat="1" ht="25.5" x14ac:dyDescent="0.25">
      <c r="A1255" s="26" t="s">
        <v>7</v>
      </c>
      <c r="B1255" s="26" t="s">
        <v>8</v>
      </c>
      <c r="C1255" s="26" t="s">
        <v>80</v>
      </c>
      <c r="D1255" s="26" t="s">
        <v>10</v>
      </c>
      <c r="E1255" s="190"/>
      <c r="F1255" s="26" t="s">
        <v>12</v>
      </c>
    </row>
    <row r="1256" spans="1:7" x14ac:dyDescent="0.2">
      <c r="A1256" s="110" t="s">
        <v>1726</v>
      </c>
      <c r="B1256" s="64" t="s">
        <v>1727</v>
      </c>
      <c r="C1256" s="65" t="s">
        <v>1728</v>
      </c>
      <c r="D1256" s="119" t="s">
        <v>38</v>
      </c>
      <c r="E1256" s="117"/>
      <c r="F1256" s="119"/>
      <c r="G1256" s="3"/>
    </row>
    <row r="1257" spans="1:7" x14ac:dyDescent="0.2">
      <c r="A1257" s="110" t="s">
        <v>1726</v>
      </c>
      <c r="B1257" s="64" t="s">
        <v>1727</v>
      </c>
      <c r="C1257" s="65" t="s">
        <v>1729</v>
      </c>
      <c r="D1257" s="119" t="s">
        <v>38</v>
      </c>
      <c r="E1257" s="117"/>
      <c r="F1257" s="111"/>
      <c r="G1257" s="3"/>
    </row>
    <row r="1258" spans="1:7" s="19" customFormat="1" x14ac:dyDescent="0.2">
      <c r="A1258" s="110" t="s">
        <v>1730</v>
      </c>
      <c r="B1258" s="64" t="s">
        <v>1731</v>
      </c>
      <c r="C1258" s="65" t="s">
        <v>1732</v>
      </c>
      <c r="D1258" s="187" t="s">
        <v>38</v>
      </c>
      <c r="E1258" s="188"/>
      <c r="F1258" s="187"/>
    </row>
    <row r="1259" spans="1:7" s="50" customFormat="1" x14ac:dyDescent="0.2">
      <c r="A1259" s="34" t="s">
        <v>1733</v>
      </c>
      <c r="B1259" s="34"/>
      <c r="C1259" s="35"/>
      <c r="D1259" s="34"/>
      <c r="E1259" s="35"/>
      <c r="F1259" s="34"/>
    </row>
    <row r="1260" spans="1:7" s="20" customFormat="1" ht="25.5" x14ac:dyDescent="0.25">
      <c r="A1260" s="26" t="s">
        <v>7</v>
      </c>
      <c r="B1260" s="26" t="s">
        <v>8</v>
      </c>
      <c r="C1260" s="26" t="s">
        <v>80</v>
      </c>
      <c r="D1260" s="26" t="s">
        <v>10</v>
      </c>
      <c r="E1260" s="26"/>
      <c r="F1260" s="26" t="s">
        <v>12</v>
      </c>
    </row>
    <row r="1261" spans="1:7" ht="25.5" x14ac:dyDescent="0.2">
      <c r="A1261" s="110" t="s">
        <v>1734</v>
      </c>
      <c r="B1261" s="64" t="s">
        <v>1735</v>
      </c>
      <c r="C1261" s="65" t="s">
        <v>1736</v>
      </c>
      <c r="D1261" s="111" t="s">
        <v>38</v>
      </c>
      <c r="E1261" s="107"/>
      <c r="F1261" s="111"/>
      <c r="G1261" s="3"/>
    </row>
    <row r="1262" spans="1:7" s="50" customFormat="1" x14ac:dyDescent="0.2">
      <c r="A1262" s="34" t="s">
        <v>1737</v>
      </c>
      <c r="B1262" s="34"/>
      <c r="C1262" s="35"/>
      <c r="D1262" s="34"/>
      <c r="E1262" s="35"/>
      <c r="F1262" s="34"/>
    </row>
    <row r="1263" spans="1:7" s="20" customFormat="1" ht="25.5" x14ac:dyDescent="0.25">
      <c r="A1263" s="26" t="s">
        <v>7</v>
      </c>
      <c r="B1263" s="26" t="s">
        <v>8</v>
      </c>
      <c r="C1263" s="26" t="s">
        <v>80</v>
      </c>
      <c r="D1263" s="26" t="s">
        <v>10</v>
      </c>
      <c r="E1263" s="26"/>
      <c r="F1263" s="26" t="s">
        <v>12</v>
      </c>
    </row>
    <row r="1264" spans="1:7" x14ac:dyDescent="0.2">
      <c r="A1264" s="77" t="s">
        <v>1738</v>
      </c>
      <c r="B1264" s="39" t="s">
        <v>1739</v>
      </c>
      <c r="C1264" s="62" t="s">
        <v>1740</v>
      </c>
      <c r="D1264" s="79" t="s">
        <v>244</v>
      </c>
      <c r="E1264" s="77"/>
      <c r="F1264" s="79"/>
      <c r="G1264" s="3"/>
    </row>
    <row r="1265" spans="1:7" x14ac:dyDescent="0.2">
      <c r="A1265" s="77" t="s">
        <v>1738</v>
      </c>
      <c r="B1265" s="39" t="s">
        <v>1739</v>
      </c>
      <c r="C1265" s="62" t="s">
        <v>1741</v>
      </c>
      <c r="D1265" s="79" t="s">
        <v>244</v>
      </c>
      <c r="E1265" s="77"/>
      <c r="F1265" s="79"/>
      <c r="G1265" s="3"/>
    </row>
    <row r="1266" spans="1:7" x14ac:dyDescent="0.2">
      <c r="A1266" s="63" t="s">
        <v>1738</v>
      </c>
      <c r="B1266" s="39" t="s">
        <v>1739</v>
      </c>
      <c r="C1266" s="83" t="s">
        <v>1742</v>
      </c>
      <c r="D1266" s="79" t="s">
        <v>244</v>
      </c>
      <c r="E1266" s="77"/>
      <c r="F1266" s="79"/>
      <c r="G1266" s="3"/>
    </row>
    <row r="1267" spans="1:7" x14ac:dyDescent="0.2">
      <c r="A1267" s="63" t="s">
        <v>1738</v>
      </c>
      <c r="B1267" s="39" t="s">
        <v>1739</v>
      </c>
      <c r="C1267" s="83" t="s">
        <v>1743</v>
      </c>
      <c r="D1267" s="79" t="s">
        <v>244</v>
      </c>
      <c r="E1267" s="77"/>
      <c r="F1267" s="79"/>
      <c r="G1267" s="3"/>
    </row>
    <row r="1268" spans="1:7" s="43" customFormat="1" x14ac:dyDescent="0.2">
      <c r="A1268" s="29" t="s">
        <v>1744</v>
      </c>
      <c r="B1268" s="29"/>
      <c r="C1268" s="30"/>
      <c r="D1268" s="29"/>
      <c r="E1268" s="30"/>
      <c r="F1268" s="29"/>
    </row>
    <row r="1269" spans="1:7" s="43" customFormat="1" x14ac:dyDescent="0.2">
      <c r="A1269" s="34" t="s">
        <v>1745</v>
      </c>
      <c r="B1269" s="34"/>
      <c r="C1269" s="35"/>
      <c r="D1269" s="34"/>
      <c r="E1269" s="35"/>
      <c r="F1269" s="34"/>
    </row>
    <row r="1270" spans="1:7" s="20" customFormat="1" ht="25.5" x14ac:dyDescent="0.25">
      <c r="A1270" s="26" t="s">
        <v>7</v>
      </c>
      <c r="B1270" s="26" t="s">
        <v>8</v>
      </c>
      <c r="C1270" s="26" t="s">
        <v>80</v>
      </c>
      <c r="D1270" s="26" t="s">
        <v>10</v>
      </c>
      <c r="E1270" s="26"/>
      <c r="F1270" s="26" t="s">
        <v>12</v>
      </c>
    </row>
    <row r="1271" spans="1:7" x14ac:dyDescent="0.2">
      <c r="A1271" s="117" t="s">
        <v>1746</v>
      </c>
      <c r="B1271" s="57" t="s">
        <v>1747</v>
      </c>
      <c r="C1271" s="67" t="s">
        <v>1748</v>
      </c>
      <c r="D1271" s="187" t="s">
        <v>30</v>
      </c>
      <c r="E1271" s="188"/>
      <c r="F1271" s="187"/>
      <c r="G1271" s="3"/>
    </row>
    <row r="1272" spans="1:7" x14ac:dyDescent="0.2">
      <c r="A1272" s="117" t="s">
        <v>1746</v>
      </c>
      <c r="B1272" s="57" t="s">
        <v>1747</v>
      </c>
      <c r="C1272" s="67" t="s">
        <v>1749</v>
      </c>
      <c r="D1272" s="187" t="s">
        <v>30</v>
      </c>
      <c r="E1272" s="188"/>
      <c r="F1272" s="187"/>
      <c r="G1272" s="3"/>
    </row>
    <row r="1273" spans="1:7" x14ac:dyDescent="0.2">
      <c r="A1273" s="117" t="s">
        <v>1746</v>
      </c>
      <c r="B1273" s="57" t="s">
        <v>1747</v>
      </c>
      <c r="C1273" s="67" t="s">
        <v>1750</v>
      </c>
      <c r="D1273" s="187" t="s">
        <v>30</v>
      </c>
      <c r="E1273" s="188"/>
      <c r="F1273" s="187"/>
      <c r="G1273" s="3"/>
    </row>
    <row r="1274" spans="1:7" x14ac:dyDescent="0.2">
      <c r="A1274" s="188" t="s">
        <v>1746</v>
      </c>
      <c r="B1274" s="57" t="s">
        <v>1747</v>
      </c>
      <c r="C1274" s="189" t="s">
        <v>1751</v>
      </c>
      <c r="D1274" s="111" t="s">
        <v>38</v>
      </c>
      <c r="E1274" s="107"/>
      <c r="F1274" s="111"/>
      <c r="G1274" s="3"/>
    </row>
    <row r="1275" spans="1:7" x14ac:dyDescent="0.2">
      <c r="A1275" s="188" t="s">
        <v>1746</v>
      </c>
      <c r="B1275" s="57" t="s">
        <v>1747</v>
      </c>
      <c r="C1275" s="189" t="s">
        <v>1752</v>
      </c>
      <c r="D1275" s="111" t="s">
        <v>38</v>
      </c>
      <c r="E1275" s="107"/>
      <c r="F1275" s="111"/>
      <c r="G1275" s="3"/>
    </row>
    <row r="1276" spans="1:7" x14ac:dyDescent="0.2">
      <c r="A1276" s="110" t="s">
        <v>1746</v>
      </c>
      <c r="B1276" s="57" t="s">
        <v>1747</v>
      </c>
      <c r="C1276" s="65" t="s">
        <v>919</v>
      </c>
      <c r="D1276" s="187" t="s">
        <v>30</v>
      </c>
      <c r="E1276" s="188"/>
      <c r="F1276" s="111"/>
      <c r="G1276" s="3"/>
    </row>
    <row r="1277" spans="1:7" ht="25.5" x14ac:dyDescent="0.2">
      <c r="A1277" s="196" t="s">
        <v>1753</v>
      </c>
      <c r="B1277" s="197" t="s">
        <v>1754</v>
      </c>
      <c r="C1277" s="196" t="s">
        <v>1755</v>
      </c>
      <c r="D1277" s="187" t="s">
        <v>30</v>
      </c>
      <c r="E1277" s="188"/>
      <c r="F1277" s="111"/>
      <c r="G1277" s="3"/>
    </row>
    <row r="1278" spans="1:7" s="50" customFormat="1" x14ac:dyDescent="0.2">
      <c r="A1278" s="34" t="s">
        <v>1756</v>
      </c>
      <c r="B1278" s="34"/>
      <c r="C1278" s="35"/>
      <c r="D1278" s="34"/>
      <c r="E1278" s="35"/>
      <c r="F1278" s="34"/>
    </row>
    <row r="1279" spans="1:7" s="20" customFormat="1" ht="25.5" x14ac:dyDescent="0.25">
      <c r="A1279" s="26" t="s">
        <v>7</v>
      </c>
      <c r="B1279" s="26" t="s">
        <v>8</v>
      </c>
      <c r="C1279" s="26" t="s">
        <v>80</v>
      </c>
      <c r="D1279" s="26" t="s">
        <v>10</v>
      </c>
      <c r="E1279" s="26"/>
      <c r="F1279" s="26" t="s">
        <v>12</v>
      </c>
    </row>
    <row r="1280" spans="1:7" x14ac:dyDescent="0.2">
      <c r="A1280" s="77" t="s">
        <v>1757</v>
      </c>
      <c r="B1280" s="78" t="s">
        <v>1758</v>
      </c>
      <c r="C1280" s="62" t="s">
        <v>1759</v>
      </c>
      <c r="D1280" s="79" t="s">
        <v>244</v>
      </c>
      <c r="E1280" s="77"/>
      <c r="F1280" s="79"/>
      <c r="G1280" s="3"/>
    </row>
    <row r="1281" spans="1:7" x14ac:dyDescent="0.2">
      <c r="A1281" s="63" t="s">
        <v>1757</v>
      </c>
      <c r="B1281" s="78" t="s">
        <v>1758</v>
      </c>
      <c r="C1281" s="83" t="s">
        <v>1760</v>
      </c>
      <c r="D1281" s="79" t="s">
        <v>244</v>
      </c>
      <c r="E1281" s="77"/>
      <c r="F1281" s="79"/>
      <c r="G1281" s="3"/>
    </row>
    <row r="1282" spans="1:7" s="50" customFormat="1" x14ac:dyDescent="0.2">
      <c r="A1282" s="34" t="s">
        <v>1761</v>
      </c>
      <c r="B1282" s="34"/>
      <c r="C1282" s="35"/>
      <c r="D1282" s="34"/>
      <c r="E1282" s="35"/>
      <c r="F1282" s="34"/>
    </row>
    <row r="1283" spans="1:7" s="20" customFormat="1" ht="25.5" x14ac:dyDescent="0.25">
      <c r="A1283" s="26" t="s">
        <v>7</v>
      </c>
      <c r="B1283" s="26" t="s">
        <v>8</v>
      </c>
      <c r="C1283" s="26" t="s">
        <v>80</v>
      </c>
      <c r="D1283" s="26" t="s">
        <v>10</v>
      </c>
      <c r="E1283" s="26"/>
      <c r="F1283" s="26" t="s">
        <v>12</v>
      </c>
    </row>
    <row r="1284" spans="1:7" ht="25.5" x14ac:dyDescent="0.2">
      <c r="A1284" s="63" t="s">
        <v>1762</v>
      </c>
      <c r="B1284" s="82" t="s">
        <v>1763</v>
      </c>
      <c r="C1284" s="83" t="s">
        <v>1764</v>
      </c>
      <c r="D1284" s="79" t="s">
        <v>38</v>
      </c>
      <c r="E1284" s="77"/>
      <c r="F1284" s="79"/>
      <c r="G1284" s="3"/>
    </row>
    <row r="1285" spans="1:7" ht="25.5" x14ac:dyDescent="0.2">
      <c r="A1285" s="63" t="s">
        <v>1762</v>
      </c>
      <c r="B1285" s="82" t="s">
        <v>1763</v>
      </c>
      <c r="C1285" s="83" t="s">
        <v>1765</v>
      </c>
      <c r="D1285" s="79" t="s">
        <v>38</v>
      </c>
      <c r="E1285" s="77"/>
      <c r="F1285" s="79"/>
      <c r="G1285" s="3"/>
    </row>
    <row r="1286" spans="1:7" x14ac:dyDescent="0.2">
      <c r="A1286" s="110" t="s">
        <v>1762</v>
      </c>
      <c r="B1286" s="64" t="s">
        <v>1763</v>
      </c>
      <c r="C1286" s="65" t="s">
        <v>1766</v>
      </c>
      <c r="D1286" s="187" t="s">
        <v>38</v>
      </c>
      <c r="E1286" s="188"/>
      <c r="F1286" s="187"/>
      <c r="G1286" s="3"/>
    </row>
    <row r="1287" spans="1:7" x14ac:dyDescent="0.2">
      <c r="A1287" s="188" t="s">
        <v>1767</v>
      </c>
      <c r="B1287" s="186" t="s">
        <v>1768</v>
      </c>
      <c r="C1287" s="189" t="s">
        <v>1769</v>
      </c>
      <c r="D1287" s="111" t="s">
        <v>38</v>
      </c>
      <c r="E1287" s="107"/>
      <c r="F1287" s="111"/>
      <c r="G1287" s="3"/>
    </row>
    <row r="1288" spans="1:7" x14ac:dyDescent="0.2">
      <c r="A1288" s="188" t="s">
        <v>1767</v>
      </c>
      <c r="B1288" s="186" t="s">
        <v>1768</v>
      </c>
      <c r="C1288" s="189" t="s">
        <v>1770</v>
      </c>
      <c r="D1288" s="111" t="s">
        <v>38</v>
      </c>
      <c r="E1288" s="107"/>
      <c r="F1288" s="111"/>
      <c r="G1288" s="3"/>
    </row>
    <row r="1289" spans="1:7" x14ac:dyDescent="0.2">
      <c r="A1289" s="188" t="s">
        <v>1767</v>
      </c>
      <c r="B1289" s="186" t="s">
        <v>1768</v>
      </c>
      <c r="C1289" s="189" t="s">
        <v>1771</v>
      </c>
      <c r="D1289" s="111" t="s">
        <v>38</v>
      </c>
      <c r="E1289" s="107"/>
      <c r="F1289" s="111"/>
      <c r="G1289" s="3"/>
    </row>
    <row r="1290" spans="1:7" ht="38.25" x14ac:dyDescent="0.2">
      <c r="A1290" s="110" t="s">
        <v>1767</v>
      </c>
      <c r="B1290" s="64" t="s">
        <v>1772</v>
      </c>
      <c r="C1290" s="65" t="s">
        <v>1773</v>
      </c>
      <c r="D1290" s="111" t="s">
        <v>38</v>
      </c>
      <c r="E1290" s="107"/>
      <c r="F1290" s="111"/>
      <c r="G1290" s="3"/>
    </row>
    <row r="1291" spans="1:7" x14ac:dyDescent="0.2">
      <c r="A1291" s="110" t="s">
        <v>1774</v>
      </c>
      <c r="B1291" s="64" t="s">
        <v>1775</v>
      </c>
      <c r="C1291" s="65" t="s">
        <v>1776</v>
      </c>
      <c r="D1291" s="111" t="s">
        <v>38</v>
      </c>
      <c r="E1291" s="107"/>
      <c r="F1291" s="111"/>
      <c r="G1291" s="3"/>
    </row>
    <row r="1292" spans="1:7" x14ac:dyDescent="0.2">
      <c r="A1292" s="110" t="s">
        <v>1774</v>
      </c>
      <c r="B1292" s="64" t="s">
        <v>1775</v>
      </c>
      <c r="C1292" s="65" t="s">
        <v>1777</v>
      </c>
      <c r="D1292" s="111" t="s">
        <v>38</v>
      </c>
      <c r="E1292" s="107"/>
      <c r="F1292" s="111"/>
      <c r="G1292" s="3"/>
    </row>
    <row r="1293" spans="1:7" x14ac:dyDescent="0.2">
      <c r="A1293" s="63" t="s">
        <v>1778</v>
      </c>
      <c r="B1293" s="82" t="s">
        <v>1779</v>
      </c>
      <c r="C1293" s="83" t="s">
        <v>705</v>
      </c>
      <c r="D1293" s="79" t="s">
        <v>244</v>
      </c>
      <c r="E1293" s="78"/>
      <c r="F1293" s="79"/>
      <c r="G1293" s="3"/>
    </row>
    <row r="1294" spans="1:7" x14ac:dyDescent="0.2">
      <c r="A1294" s="63" t="s">
        <v>1778</v>
      </c>
      <c r="B1294" s="82" t="s">
        <v>1779</v>
      </c>
      <c r="C1294" s="83" t="s">
        <v>821</v>
      </c>
      <c r="D1294" s="79" t="s">
        <v>244</v>
      </c>
      <c r="E1294" s="77"/>
      <c r="F1294" s="79"/>
      <c r="G1294" s="3"/>
    </row>
    <row r="1295" spans="1:7" x14ac:dyDescent="0.2">
      <c r="A1295" s="63" t="s">
        <v>1780</v>
      </c>
      <c r="B1295" s="82" t="s">
        <v>1781</v>
      </c>
      <c r="C1295" s="83" t="s">
        <v>1782</v>
      </c>
      <c r="D1295" s="79" t="s">
        <v>38</v>
      </c>
      <c r="E1295" s="77"/>
      <c r="F1295" s="79"/>
      <c r="G1295" s="3"/>
    </row>
    <row r="1296" spans="1:7" x14ac:dyDescent="0.2">
      <c r="A1296" s="63" t="s">
        <v>1783</v>
      </c>
      <c r="B1296" s="82" t="s">
        <v>1784</v>
      </c>
      <c r="C1296" s="83" t="s">
        <v>1785</v>
      </c>
      <c r="D1296" s="79" t="s">
        <v>244</v>
      </c>
      <c r="E1296" s="77"/>
      <c r="F1296" s="79"/>
      <c r="G1296" s="3"/>
    </row>
    <row r="1297" spans="1:7" s="50" customFormat="1" x14ac:dyDescent="0.2">
      <c r="A1297" s="29" t="s">
        <v>1786</v>
      </c>
      <c r="B1297" s="29"/>
      <c r="C1297" s="30"/>
      <c r="D1297" s="29"/>
      <c r="E1297" s="30"/>
      <c r="F1297" s="29"/>
    </row>
    <row r="1298" spans="1:7" s="50" customFormat="1" x14ac:dyDescent="0.2">
      <c r="A1298" s="34" t="s">
        <v>1787</v>
      </c>
      <c r="B1298" s="34"/>
      <c r="C1298" s="35"/>
      <c r="D1298" s="34"/>
      <c r="E1298" s="35"/>
      <c r="F1298" s="34"/>
    </row>
    <row r="1299" spans="1:7" s="20" customFormat="1" ht="25.5" x14ac:dyDescent="0.25">
      <c r="A1299" s="26" t="s">
        <v>7</v>
      </c>
      <c r="B1299" s="26" t="s">
        <v>8</v>
      </c>
      <c r="C1299" s="26" t="s">
        <v>80</v>
      </c>
      <c r="D1299" s="26" t="s">
        <v>10</v>
      </c>
      <c r="E1299" s="26"/>
      <c r="F1299" s="26" t="s">
        <v>12</v>
      </c>
    </row>
    <row r="1300" spans="1:7" x14ac:dyDescent="0.2">
      <c r="A1300" s="110" t="s">
        <v>1788</v>
      </c>
      <c r="B1300" s="64" t="s">
        <v>1789</v>
      </c>
      <c r="C1300" s="65" t="s">
        <v>1790</v>
      </c>
      <c r="D1300" s="187" t="s">
        <v>38</v>
      </c>
      <c r="E1300" s="188"/>
      <c r="F1300" s="187"/>
      <c r="G1300" s="3"/>
    </row>
    <row r="1301" spans="1:7" x14ac:dyDescent="0.2">
      <c r="A1301" s="110" t="s">
        <v>1791</v>
      </c>
      <c r="B1301" s="64" t="s">
        <v>1792</v>
      </c>
      <c r="C1301" s="65" t="s">
        <v>1793</v>
      </c>
      <c r="D1301" s="187" t="s">
        <v>38</v>
      </c>
      <c r="E1301" s="188"/>
      <c r="F1301" s="187"/>
      <c r="G1301" s="3"/>
    </row>
    <row r="1302" spans="1:7" x14ac:dyDescent="0.2">
      <c r="A1302" s="77" t="s">
        <v>1794</v>
      </c>
      <c r="B1302" s="78" t="s">
        <v>1795</v>
      </c>
      <c r="C1302" s="62" t="s">
        <v>1796</v>
      </c>
      <c r="D1302" s="79" t="s">
        <v>244</v>
      </c>
      <c r="E1302" s="77"/>
      <c r="F1302" s="79"/>
      <c r="G1302" s="3"/>
    </row>
    <row r="1303" spans="1:7" x14ac:dyDescent="0.2">
      <c r="A1303" s="77" t="s">
        <v>1794</v>
      </c>
      <c r="B1303" s="78" t="s">
        <v>1795</v>
      </c>
      <c r="C1303" s="62" t="s">
        <v>1797</v>
      </c>
      <c r="D1303" s="79" t="s">
        <v>244</v>
      </c>
      <c r="E1303" s="77"/>
      <c r="F1303" s="79"/>
      <c r="G1303" s="3"/>
    </row>
    <row r="1304" spans="1:7" ht="25.5" x14ac:dyDescent="0.2">
      <c r="A1304" s="188" t="s">
        <v>1794</v>
      </c>
      <c r="B1304" s="186" t="s">
        <v>1795</v>
      </c>
      <c r="C1304" s="189" t="s">
        <v>1798</v>
      </c>
      <c r="D1304" s="79" t="s">
        <v>244</v>
      </c>
      <c r="E1304" s="77"/>
      <c r="F1304" s="187"/>
      <c r="G1304" s="3"/>
    </row>
    <row r="1305" spans="1:7" s="19" customFormat="1" ht="25.5" x14ac:dyDescent="0.2">
      <c r="A1305" s="188" t="s">
        <v>1794</v>
      </c>
      <c r="B1305" s="186" t="s">
        <v>1795</v>
      </c>
      <c r="C1305" s="189" t="s">
        <v>1799</v>
      </c>
      <c r="D1305" s="79" t="s">
        <v>244</v>
      </c>
      <c r="E1305" s="77"/>
      <c r="F1305" s="111"/>
    </row>
    <row r="1306" spans="1:7" s="50" customFormat="1" x14ac:dyDescent="0.2">
      <c r="A1306" s="34" t="s">
        <v>1800</v>
      </c>
      <c r="B1306" s="34"/>
      <c r="C1306" s="35"/>
      <c r="D1306" s="34"/>
      <c r="E1306" s="35"/>
      <c r="F1306" s="34"/>
    </row>
    <row r="1307" spans="1:7" s="20" customFormat="1" ht="25.5" x14ac:dyDescent="0.25">
      <c r="A1307" s="26" t="s">
        <v>7</v>
      </c>
      <c r="B1307" s="26" t="s">
        <v>8</v>
      </c>
      <c r="C1307" s="26" t="s">
        <v>80</v>
      </c>
      <c r="D1307" s="26" t="s">
        <v>10</v>
      </c>
      <c r="E1307" s="26"/>
      <c r="F1307" s="26" t="s">
        <v>12</v>
      </c>
    </row>
    <row r="1308" spans="1:7" s="19" customFormat="1" x14ac:dyDescent="0.2">
      <c r="A1308" s="188" t="s">
        <v>1801</v>
      </c>
      <c r="B1308" s="186" t="s">
        <v>1802</v>
      </c>
      <c r="C1308" s="189" t="s">
        <v>1803</v>
      </c>
      <c r="D1308" s="187" t="s">
        <v>38</v>
      </c>
      <c r="E1308" s="188"/>
      <c r="F1308" s="187"/>
    </row>
    <row r="1309" spans="1:7" s="50" customFormat="1" x14ac:dyDescent="0.2">
      <c r="A1309" s="34" t="s">
        <v>1804</v>
      </c>
      <c r="B1309" s="34"/>
      <c r="C1309" s="35"/>
      <c r="D1309" s="34"/>
      <c r="E1309" s="35"/>
      <c r="F1309" s="34"/>
    </row>
    <row r="1310" spans="1:7" s="20" customFormat="1" ht="25.5" x14ac:dyDescent="0.25">
      <c r="A1310" s="26" t="s">
        <v>7</v>
      </c>
      <c r="B1310" s="26" t="s">
        <v>8</v>
      </c>
      <c r="C1310" s="26" t="s">
        <v>80</v>
      </c>
      <c r="D1310" s="26" t="s">
        <v>10</v>
      </c>
      <c r="E1310" s="26"/>
      <c r="F1310" s="26" t="s">
        <v>12</v>
      </c>
    </row>
    <row r="1311" spans="1:7" s="19" customFormat="1" ht="25.5" x14ac:dyDescent="0.2">
      <c r="A1311" s="87" t="str">
        <f>"L01CD01"</f>
        <v>L01CD01</v>
      </c>
      <c r="B1311" s="88" t="str">
        <f>"Paclitaxel"</f>
        <v>Paclitaxel</v>
      </c>
      <c r="C1311" s="89" t="str">
        <f>"6 mg/ml conc.per soluz.per inf.fl.100 mg/16.7 ml."</f>
        <v>6 mg/ml conc.per soluz.per inf.fl.100 mg/16.7 ml.</v>
      </c>
      <c r="D1311" s="111" t="s">
        <v>38</v>
      </c>
      <c r="E1311" s="107"/>
      <c r="F1311" s="111"/>
    </row>
    <row r="1312" spans="1:7" s="19" customFormat="1" ht="25.5" x14ac:dyDescent="0.2">
      <c r="A1312" s="87" t="str">
        <f>"L01CD01"</f>
        <v>L01CD01</v>
      </c>
      <c r="B1312" s="88" t="str">
        <f>"Paclitaxel"</f>
        <v>Paclitaxel</v>
      </c>
      <c r="C1312" s="89" t="str">
        <f>"6 mg/ml conc.per soluz.per inf.fl.30 mg/5 ml."</f>
        <v>6 mg/ml conc.per soluz.per inf.fl.30 mg/5 ml.</v>
      </c>
      <c r="D1312" s="111" t="s">
        <v>38</v>
      </c>
      <c r="E1312" s="107"/>
      <c r="F1312" s="187"/>
    </row>
    <row r="1313" spans="1:7" s="50" customFormat="1" x14ac:dyDescent="0.2">
      <c r="A1313" s="136" t="s">
        <v>1805</v>
      </c>
      <c r="B1313" s="34" t="s">
        <v>1806</v>
      </c>
      <c r="C1313" s="35" t="s">
        <v>1807</v>
      </c>
      <c r="D1313" s="34" t="s">
        <v>38</v>
      </c>
      <c r="E1313" s="35"/>
      <c r="F1313" s="34"/>
      <c r="G1313" s="179">
        <v>40982</v>
      </c>
    </row>
    <row r="1314" spans="1:7" s="20" customFormat="1" ht="25.5" x14ac:dyDescent="0.25">
      <c r="A1314" s="26" t="s">
        <v>7</v>
      </c>
      <c r="B1314" s="26" t="s">
        <v>8</v>
      </c>
      <c r="C1314" s="26" t="s">
        <v>80</v>
      </c>
      <c r="D1314" s="26" t="s">
        <v>10</v>
      </c>
      <c r="E1314" s="26"/>
      <c r="F1314" s="26" t="s">
        <v>12</v>
      </c>
    </row>
    <row r="1315" spans="1:7" s="19" customFormat="1" ht="25.5" x14ac:dyDescent="0.2">
      <c r="A1315" s="87" t="str">
        <f>"L01CD02"</f>
        <v>L01CD02</v>
      </c>
      <c r="B1315" s="88" t="str">
        <f>"Docetaxel"</f>
        <v>Docetaxel</v>
      </c>
      <c r="C1315" s="89" t="str">
        <f>"inf.fl.monodose 20 mg/0.5 ml.+fl.1.5 ml.solv."</f>
        <v>inf.fl.monodose 20 mg/0.5 ml.+fl.1.5 ml.solv.</v>
      </c>
      <c r="D1315" s="79" t="s">
        <v>38</v>
      </c>
      <c r="E1315" s="77"/>
      <c r="F1315" s="187"/>
    </row>
    <row r="1316" spans="1:7" s="19" customFormat="1" ht="25.5" x14ac:dyDescent="0.2">
      <c r="A1316" s="87" t="str">
        <f>"L01CD02"</f>
        <v>L01CD02</v>
      </c>
      <c r="B1316" s="88" t="str">
        <f>"Docetaxel"</f>
        <v>Docetaxel</v>
      </c>
      <c r="C1316" s="89" t="str">
        <f>"inf.fl.monodose 80 mg/2 ml.+fl.6 ml.solv."</f>
        <v>inf.fl.monodose 80 mg/2 ml.+fl.6 ml.solv.</v>
      </c>
      <c r="D1316" s="79" t="s">
        <v>38</v>
      </c>
      <c r="E1316" s="77"/>
      <c r="F1316" s="187"/>
    </row>
    <row r="1317" spans="1:7" s="50" customFormat="1" x14ac:dyDescent="0.2">
      <c r="A1317" s="29" t="s">
        <v>1808</v>
      </c>
      <c r="B1317" s="29"/>
      <c r="C1317" s="30"/>
      <c r="D1317" s="29"/>
      <c r="E1317" s="30"/>
      <c r="F1317" s="29"/>
    </row>
    <row r="1318" spans="1:7" s="50" customFormat="1" x14ac:dyDescent="0.2">
      <c r="A1318" s="34" t="s">
        <v>1809</v>
      </c>
      <c r="B1318" s="34"/>
      <c r="C1318" s="35"/>
      <c r="D1318" s="34"/>
      <c r="E1318" s="35"/>
      <c r="F1318" s="34"/>
    </row>
    <row r="1319" spans="1:7" s="20" customFormat="1" ht="25.5" x14ac:dyDescent="0.25">
      <c r="A1319" s="26" t="s">
        <v>7</v>
      </c>
      <c r="B1319" s="26" t="s">
        <v>8</v>
      </c>
      <c r="C1319" s="26" t="s">
        <v>80</v>
      </c>
      <c r="D1319" s="26" t="s">
        <v>10</v>
      </c>
      <c r="E1319" s="26"/>
      <c r="F1319" s="26" t="s">
        <v>12</v>
      </c>
    </row>
    <row r="1320" spans="1:7" s="19" customFormat="1" x14ac:dyDescent="0.2">
      <c r="A1320" s="77" t="s">
        <v>1810</v>
      </c>
      <c r="B1320" s="78" t="s">
        <v>1811</v>
      </c>
      <c r="C1320" s="62" t="s">
        <v>1812</v>
      </c>
      <c r="D1320" s="79" t="s">
        <v>38</v>
      </c>
      <c r="E1320" s="77"/>
      <c r="F1320" s="79"/>
    </row>
    <row r="1321" spans="1:7" s="19" customFormat="1" x14ac:dyDescent="0.2">
      <c r="A1321" s="77" t="s">
        <v>1810</v>
      </c>
      <c r="B1321" s="78" t="s">
        <v>1811</v>
      </c>
      <c r="C1321" s="62" t="s">
        <v>1813</v>
      </c>
      <c r="D1321" s="79" t="s">
        <v>38</v>
      </c>
      <c r="E1321" s="77"/>
      <c r="F1321" s="79"/>
    </row>
    <row r="1322" spans="1:7" s="19" customFormat="1" ht="25.5" x14ac:dyDescent="0.2">
      <c r="A1322" s="87" t="str">
        <f>"L01DB01"</f>
        <v>L01DB01</v>
      </c>
      <c r="B1322" s="88" t="str">
        <f>"Doxorubicina cloridrato in liposomi pegilati"</f>
        <v>Doxorubicina cloridrato in liposomi pegilati</v>
      </c>
      <c r="C1322" s="89" t="str">
        <f>"ev. 2 mg/ml. fl. 10 ml."</f>
        <v>ev. 2 mg/ml. fl. 10 ml.</v>
      </c>
      <c r="D1322" s="79" t="s">
        <v>38</v>
      </c>
      <c r="E1322" s="77"/>
      <c r="F1322" s="79"/>
    </row>
    <row r="1323" spans="1:7" s="19" customFormat="1" ht="25.5" x14ac:dyDescent="0.2">
      <c r="A1323" s="87" t="str">
        <f>"L01DB01"</f>
        <v>L01DB01</v>
      </c>
      <c r="B1323" s="88" t="str">
        <f>"Doxorubicina cloridrato in liposomi pegilati"</f>
        <v>Doxorubicina cloridrato in liposomi pegilati</v>
      </c>
      <c r="C1323" s="89" t="str">
        <f>"ev 2 mg/ml fl fìda 25 ml"</f>
        <v>ev 2 mg/ml fl fìda 25 ml</v>
      </c>
      <c r="D1323" s="111" t="s">
        <v>38</v>
      </c>
      <c r="E1323" s="107"/>
      <c r="F1323" s="111"/>
    </row>
    <row r="1324" spans="1:7" s="19" customFormat="1" ht="25.5" x14ac:dyDescent="0.2">
      <c r="A1324" s="110" t="s">
        <v>1810</v>
      </c>
      <c r="B1324" s="64" t="s">
        <v>1814</v>
      </c>
      <c r="C1324" s="65" t="s">
        <v>1815</v>
      </c>
      <c r="D1324" s="111" t="s">
        <v>244</v>
      </c>
      <c r="E1324" s="107"/>
      <c r="F1324" s="111"/>
    </row>
    <row r="1325" spans="1:7" s="19" customFormat="1" x14ac:dyDescent="0.2">
      <c r="A1325" s="110" t="s">
        <v>1816</v>
      </c>
      <c r="B1325" s="64" t="s">
        <v>1817</v>
      </c>
      <c r="C1325" s="65" t="s">
        <v>1818</v>
      </c>
      <c r="D1325" s="111" t="s">
        <v>38</v>
      </c>
      <c r="E1325" s="107"/>
      <c r="F1325" s="111"/>
    </row>
    <row r="1326" spans="1:7" s="19" customFormat="1" x14ac:dyDescent="0.2">
      <c r="A1326" s="110" t="s">
        <v>1819</v>
      </c>
      <c r="B1326" s="64" t="s">
        <v>1820</v>
      </c>
      <c r="C1326" s="65" t="s">
        <v>1821</v>
      </c>
      <c r="D1326" s="111" t="s">
        <v>38</v>
      </c>
      <c r="E1326" s="107"/>
      <c r="F1326" s="111"/>
    </row>
    <row r="1327" spans="1:7" s="19" customFormat="1" x14ac:dyDescent="0.2">
      <c r="A1327" s="110" t="s">
        <v>1819</v>
      </c>
      <c r="B1327" s="64" t="s">
        <v>1820</v>
      </c>
      <c r="C1327" s="65" t="s">
        <v>1822</v>
      </c>
      <c r="D1327" s="111" t="s">
        <v>38</v>
      </c>
      <c r="E1327" s="107"/>
      <c r="F1327" s="111"/>
    </row>
    <row r="1328" spans="1:7" s="19" customFormat="1" ht="25.5" x14ac:dyDescent="0.2">
      <c r="A1328" s="110" t="s">
        <v>1819</v>
      </c>
      <c r="B1328" s="64" t="s">
        <v>1820</v>
      </c>
      <c r="C1328" s="65" t="s">
        <v>1823</v>
      </c>
      <c r="D1328" s="111" t="s">
        <v>38</v>
      </c>
      <c r="E1328" s="107"/>
      <c r="F1328" s="111"/>
    </row>
    <row r="1329" spans="1:6" s="50" customFormat="1" x14ac:dyDescent="0.2">
      <c r="A1329" s="34" t="s">
        <v>1824</v>
      </c>
      <c r="B1329" s="34"/>
      <c r="C1329" s="35"/>
      <c r="D1329" s="34"/>
      <c r="E1329" s="35"/>
      <c r="F1329" s="34"/>
    </row>
    <row r="1330" spans="1:6" s="20" customFormat="1" ht="25.5" x14ac:dyDescent="0.25">
      <c r="A1330" s="26" t="s">
        <v>7</v>
      </c>
      <c r="B1330" s="26" t="s">
        <v>8</v>
      </c>
      <c r="C1330" s="26" t="s">
        <v>80</v>
      </c>
      <c r="D1330" s="26" t="s">
        <v>10</v>
      </c>
      <c r="E1330" s="26"/>
      <c r="F1330" s="26" t="s">
        <v>12</v>
      </c>
    </row>
    <row r="1331" spans="1:6" s="19" customFormat="1" x14ac:dyDescent="0.2">
      <c r="A1331" s="110" t="s">
        <v>1825</v>
      </c>
      <c r="B1331" s="64" t="s">
        <v>1826</v>
      </c>
      <c r="C1331" s="65" t="s">
        <v>1827</v>
      </c>
      <c r="D1331" s="111" t="s">
        <v>38</v>
      </c>
      <c r="E1331" s="107"/>
      <c r="F1331" s="111"/>
    </row>
    <row r="1332" spans="1:6" s="19" customFormat="1" x14ac:dyDescent="0.2">
      <c r="A1332" s="110" t="s">
        <v>1828</v>
      </c>
      <c r="B1332" s="64" t="s">
        <v>1829</v>
      </c>
      <c r="C1332" s="65" t="s">
        <v>1830</v>
      </c>
      <c r="D1332" s="111" t="s">
        <v>38</v>
      </c>
      <c r="E1332" s="107"/>
      <c r="F1332" s="111"/>
    </row>
    <row r="1333" spans="1:6" s="19" customFormat="1" x14ac:dyDescent="0.2">
      <c r="A1333" s="110" t="s">
        <v>1828</v>
      </c>
      <c r="B1333" s="64" t="s">
        <v>1829</v>
      </c>
      <c r="C1333" s="65" t="s">
        <v>1831</v>
      </c>
      <c r="D1333" s="111" t="s">
        <v>38</v>
      </c>
      <c r="E1333" s="107"/>
      <c r="F1333" s="187"/>
    </row>
    <row r="1334" spans="1:6" s="50" customFormat="1" x14ac:dyDescent="0.2">
      <c r="A1334" s="29" t="s">
        <v>1832</v>
      </c>
      <c r="B1334" s="29"/>
      <c r="C1334" s="30"/>
      <c r="D1334" s="29"/>
      <c r="E1334" s="30"/>
      <c r="F1334" s="29"/>
    </row>
    <row r="1335" spans="1:6" s="50" customFormat="1" x14ac:dyDescent="0.2">
      <c r="A1335" s="34" t="s">
        <v>1833</v>
      </c>
      <c r="B1335" s="34"/>
      <c r="C1335" s="35"/>
      <c r="D1335" s="34"/>
      <c r="E1335" s="35"/>
      <c r="F1335" s="34"/>
    </row>
    <row r="1336" spans="1:6" s="20" customFormat="1" ht="25.5" x14ac:dyDescent="0.25">
      <c r="A1336" s="26" t="s">
        <v>7</v>
      </c>
      <c r="B1336" s="26" t="s">
        <v>8</v>
      </c>
      <c r="C1336" s="26" t="s">
        <v>80</v>
      </c>
      <c r="D1336" s="26" t="s">
        <v>10</v>
      </c>
      <c r="E1336" s="26"/>
      <c r="F1336" s="26" t="s">
        <v>12</v>
      </c>
    </row>
    <row r="1337" spans="1:6" s="19" customFormat="1" x14ac:dyDescent="0.2">
      <c r="A1337" s="117" t="s">
        <v>1834</v>
      </c>
      <c r="B1337" s="118" t="s">
        <v>1835</v>
      </c>
      <c r="C1337" s="67" t="s">
        <v>1836</v>
      </c>
      <c r="D1337" s="187" t="s">
        <v>38</v>
      </c>
      <c r="E1337" s="188"/>
      <c r="F1337" s="187"/>
    </row>
    <row r="1338" spans="1:6" s="19" customFormat="1" x14ac:dyDescent="0.2">
      <c r="A1338" s="110" t="s">
        <v>1834</v>
      </c>
      <c r="B1338" s="118" t="s">
        <v>1835</v>
      </c>
      <c r="C1338" s="65" t="s">
        <v>1837</v>
      </c>
      <c r="D1338" s="187" t="s">
        <v>38</v>
      </c>
      <c r="E1338" s="188"/>
      <c r="F1338" s="187"/>
    </row>
    <row r="1339" spans="1:6" s="19" customFormat="1" x14ac:dyDescent="0.2">
      <c r="A1339" s="188" t="s">
        <v>1838</v>
      </c>
      <c r="B1339" s="186" t="s">
        <v>1839</v>
      </c>
      <c r="C1339" s="189" t="s">
        <v>1840</v>
      </c>
      <c r="D1339" s="187" t="s">
        <v>38</v>
      </c>
      <c r="E1339" s="188"/>
      <c r="F1339" s="187"/>
    </row>
    <row r="1340" spans="1:6" s="19" customFormat="1" x14ac:dyDescent="0.2">
      <c r="A1340" s="188" t="s">
        <v>1838</v>
      </c>
      <c r="B1340" s="186" t="s">
        <v>1839</v>
      </c>
      <c r="C1340" s="189" t="s">
        <v>1841</v>
      </c>
      <c r="D1340" s="187" t="s">
        <v>38</v>
      </c>
      <c r="E1340" s="188"/>
      <c r="F1340" s="111"/>
    </row>
    <row r="1341" spans="1:6" s="19" customFormat="1" x14ac:dyDescent="0.2">
      <c r="A1341" s="188" t="s">
        <v>1838</v>
      </c>
      <c r="B1341" s="186" t="s">
        <v>1839</v>
      </c>
      <c r="C1341" s="189" t="s">
        <v>1842</v>
      </c>
      <c r="D1341" s="187" t="s">
        <v>38</v>
      </c>
      <c r="E1341" s="188"/>
      <c r="F1341" s="111"/>
    </row>
    <row r="1342" spans="1:6" s="19" customFormat="1" x14ac:dyDescent="0.2">
      <c r="A1342" s="188" t="s">
        <v>1843</v>
      </c>
      <c r="B1342" s="186" t="s">
        <v>1844</v>
      </c>
      <c r="C1342" s="189" t="s">
        <v>1845</v>
      </c>
      <c r="D1342" s="187" t="s">
        <v>38</v>
      </c>
      <c r="E1342" s="188"/>
      <c r="F1342" s="111"/>
    </row>
    <row r="1343" spans="1:6" s="19" customFormat="1" x14ac:dyDescent="0.2">
      <c r="A1343" s="188" t="s">
        <v>1843</v>
      </c>
      <c r="B1343" s="186" t="s">
        <v>1844</v>
      </c>
      <c r="C1343" s="189" t="s">
        <v>1846</v>
      </c>
      <c r="D1343" s="187" t="s">
        <v>38</v>
      </c>
      <c r="E1343" s="188"/>
      <c r="F1343" s="111"/>
    </row>
    <row r="1344" spans="1:6" s="19" customFormat="1" x14ac:dyDescent="0.2">
      <c r="A1344" s="188" t="s">
        <v>1843</v>
      </c>
      <c r="B1344" s="186" t="s">
        <v>1844</v>
      </c>
      <c r="C1344" s="189" t="s">
        <v>1847</v>
      </c>
      <c r="D1344" s="187" t="s">
        <v>38</v>
      </c>
      <c r="E1344" s="188"/>
      <c r="F1344" s="111"/>
    </row>
    <row r="1345" spans="1:7" s="50" customFormat="1" x14ac:dyDescent="0.2">
      <c r="A1345" s="34" t="s">
        <v>1848</v>
      </c>
      <c r="B1345" s="34"/>
      <c r="C1345" s="35"/>
      <c r="D1345" s="34"/>
      <c r="E1345" s="35"/>
      <c r="F1345" s="34"/>
    </row>
    <row r="1346" spans="1:7" s="20" customFormat="1" ht="25.5" x14ac:dyDescent="0.25">
      <c r="A1346" s="26" t="s">
        <v>7</v>
      </c>
      <c r="B1346" s="26" t="s">
        <v>8</v>
      </c>
      <c r="C1346" s="26" t="s">
        <v>80</v>
      </c>
      <c r="D1346" s="26" t="s">
        <v>10</v>
      </c>
      <c r="E1346" s="26"/>
      <c r="F1346" s="26" t="s">
        <v>12</v>
      </c>
    </row>
    <row r="1347" spans="1:7" s="19" customFormat="1" x14ac:dyDescent="0.2">
      <c r="A1347" s="110" t="s">
        <v>1849</v>
      </c>
      <c r="B1347" s="64" t="s">
        <v>1850</v>
      </c>
      <c r="C1347" s="65" t="s">
        <v>1851</v>
      </c>
      <c r="D1347" s="111" t="s">
        <v>30</v>
      </c>
      <c r="E1347" s="107"/>
      <c r="F1347" s="111"/>
    </row>
    <row r="1348" spans="1:7" s="50" customFormat="1" x14ac:dyDescent="0.2">
      <c r="A1348" s="34" t="s">
        <v>1852</v>
      </c>
      <c r="B1348" s="34"/>
      <c r="C1348" s="35"/>
      <c r="D1348" s="34"/>
      <c r="E1348" s="35"/>
      <c r="F1348" s="34"/>
    </row>
    <row r="1349" spans="1:7" s="20" customFormat="1" ht="25.5" x14ac:dyDescent="0.25">
      <c r="A1349" s="26" t="s">
        <v>7</v>
      </c>
      <c r="B1349" s="26" t="s">
        <v>8</v>
      </c>
      <c r="C1349" s="26" t="s">
        <v>80</v>
      </c>
      <c r="D1349" s="26" t="s">
        <v>10</v>
      </c>
      <c r="E1349" s="26"/>
      <c r="F1349" s="26" t="s">
        <v>12</v>
      </c>
    </row>
    <row r="1350" spans="1:7" s="19" customFormat="1" x14ac:dyDescent="0.2">
      <c r="A1350" s="110" t="s">
        <v>1853</v>
      </c>
      <c r="B1350" s="64" t="s">
        <v>1854</v>
      </c>
      <c r="C1350" s="65" t="s">
        <v>1855</v>
      </c>
      <c r="D1350" s="111" t="s">
        <v>38</v>
      </c>
      <c r="E1350" s="107"/>
      <c r="F1350" s="111"/>
    </row>
    <row r="1351" spans="1:7" s="19" customFormat="1" x14ac:dyDescent="0.2">
      <c r="A1351" s="110" t="s">
        <v>1853</v>
      </c>
      <c r="B1351" s="64" t="s">
        <v>1854</v>
      </c>
      <c r="C1351" s="65" t="s">
        <v>1856</v>
      </c>
      <c r="D1351" s="111" t="s">
        <v>38</v>
      </c>
      <c r="E1351" s="107"/>
      <c r="F1351" s="111"/>
    </row>
    <row r="1352" spans="1:7" s="19" customFormat="1" x14ac:dyDescent="0.2">
      <c r="A1352" s="110" t="s">
        <v>1853</v>
      </c>
      <c r="B1352" s="64" t="s">
        <v>1854</v>
      </c>
      <c r="C1352" s="65" t="s">
        <v>1857</v>
      </c>
      <c r="D1352" s="111" t="s">
        <v>38</v>
      </c>
      <c r="E1352" s="107"/>
      <c r="F1352" s="111"/>
      <c r="G1352" s="86">
        <v>42032</v>
      </c>
    </row>
    <row r="1353" spans="1:7" s="19" customFormat="1" x14ac:dyDescent="0.2">
      <c r="A1353" s="110" t="s">
        <v>1853</v>
      </c>
      <c r="B1353" s="64" t="s">
        <v>1854</v>
      </c>
      <c r="C1353" s="65" t="s">
        <v>1858</v>
      </c>
      <c r="D1353" s="111" t="s">
        <v>38</v>
      </c>
      <c r="E1353" s="107"/>
      <c r="F1353" s="111"/>
      <c r="G1353" s="86">
        <v>42032</v>
      </c>
    </row>
    <row r="1354" spans="1:7" s="19" customFormat="1" x14ac:dyDescent="0.2">
      <c r="A1354" s="110" t="s">
        <v>1859</v>
      </c>
      <c r="B1354" s="64" t="s">
        <v>1860</v>
      </c>
      <c r="C1354" s="65" t="s">
        <v>1861</v>
      </c>
      <c r="D1354" s="111" t="s">
        <v>38</v>
      </c>
      <c r="E1354" s="107"/>
      <c r="F1354" s="111"/>
    </row>
    <row r="1355" spans="1:7" s="19" customFormat="1" x14ac:dyDescent="0.2">
      <c r="A1355" s="110" t="s">
        <v>1859</v>
      </c>
      <c r="B1355" s="64" t="s">
        <v>1860</v>
      </c>
      <c r="C1355" s="193" t="s">
        <v>1862</v>
      </c>
      <c r="D1355" s="111" t="s">
        <v>38</v>
      </c>
      <c r="E1355" s="107"/>
      <c r="F1355" s="111"/>
      <c r="G1355" s="86">
        <v>42032</v>
      </c>
    </row>
    <row r="1356" spans="1:7" s="19" customFormat="1" x14ac:dyDescent="0.2">
      <c r="A1356" s="110" t="s">
        <v>1863</v>
      </c>
      <c r="B1356" s="64" t="s">
        <v>1864</v>
      </c>
      <c r="C1356" s="65" t="s">
        <v>1865</v>
      </c>
      <c r="D1356" s="111" t="s">
        <v>38</v>
      </c>
      <c r="E1356" s="107"/>
      <c r="F1356" s="111"/>
    </row>
    <row r="1357" spans="1:7" s="19" customFormat="1" x14ac:dyDescent="0.2">
      <c r="A1357" s="110" t="s">
        <v>1866</v>
      </c>
      <c r="B1357" s="64" t="s">
        <v>1867</v>
      </c>
      <c r="C1357" s="65" t="s">
        <v>1868</v>
      </c>
      <c r="D1357" s="111" t="s">
        <v>38</v>
      </c>
      <c r="E1357" s="107"/>
      <c r="F1357" s="198"/>
    </row>
    <row r="1358" spans="1:7" s="19" customFormat="1" ht="25.5" x14ac:dyDescent="0.2">
      <c r="A1358" s="110" t="s">
        <v>1869</v>
      </c>
      <c r="B1358" s="64" t="s">
        <v>1870</v>
      </c>
      <c r="C1358" s="65" t="s">
        <v>1871</v>
      </c>
      <c r="D1358" s="111" t="s">
        <v>38</v>
      </c>
      <c r="E1358" s="107"/>
      <c r="F1358" s="111"/>
    </row>
    <row r="1359" spans="1:7" s="19" customFormat="1" ht="25.5" x14ac:dyDescent="0.2">
      <c r="A1359" s="110" t="s">
        <v>1869</v>
      </c>
      <c r="B1359" s="64" t="s">
        <v>1870</v>
      </c>
      <c r="C1359" s="65" t="s">
        <v>1872</v>
      </c>
      <c r="D1359" s="111" t="s">
        <v>38</v>
      </c>
      <c r="E1359" s="107"/>
      <c r="F1359" s="187"/>
    </row>
    <row r="1360" spans="1:7" s="19" customFormat="1" x14ac:dyDescent="0.2">
      <c r="A1360" s="188" t="s">
        <v>1873</v>
      </c>
      <c r="B1360" s="186" t="s">
        <v>1874</v>
      </c>
      <c r="C1360" s="189" t="s">
        <v>1875</v>
      </c>
      <c r="D1360" s="111" t="s">
        <v>38</v>
      </c>
      <c r="E1360" s="107"/>
      <c r="F1360" s="187"/>
    </row>
    <row r="1361" spans="1:7" s="19" customFormat="1" x14ac:dyDescent="0.2">
      <c r="A1361" s="188" t="s">
        <v>1873</v>
      </c>
      <c r="B1361" s="186" t="s">
        <v>1874</v>
      </c>
      <c r="C1361" s="189" t="s">
        <v>1876</v>
      </c>
      <c r="D1361" s="111" t="s">
        <v>38</v>
      </c>
      <c r="E1361" s="107"/>
      <c r="F1361" s="187"/>
    </row>
    <row r="1362" spans="1:7" s="19" customFormat="1" x14ac:dyDescent="0.2">
      <c r="A1362" s="188" t="s">
        <v>1877</v>
      </c>
      <c r="B1362" s="186" t="s">
        <v>1878</v>
      </c>
      <c r="C1362" s="193" t="s">
        <v>1879</v>
      </c>
      <c r="D1362" s="111" t="s">
        <v>38</v>
      </c>
      <c r="E1362" s="107"/>
      <c r="F1362" s="187"/>
      <c r="G1362" s="86">
        <v>42032</v>
      </c>
    </row>
    <row r="1363" spans="1:7" s="19" customFormat="1" x14ac:dyDescent="0.2">
      <c r="A1363" s="188" t="s">
        <v>1880</v>
      </c>
      <c r="B1363" s="186" t="s">
        <v>1881</v>
      </c>
      <c r="C1363" s="193" t="s">
        <v>1882</v>
      </c>
      <c r="D1363" s="111" t="s">
        <v>38</v>
      </c>
      <c r="E1363" s="107"/>
      <c r="F1363" s="187"/>
      <c r="G1363" s="86">
        <v>42032</v>
      </c>
    </row>
    <row r="1364" spans="1:7" s="19" customFormat="1" x14ac:dyDescent="0.2">
      <c r="A1364" s="188" t="s">
        <v>1880</v>
      </c>
      <c r="B1364" s="186" t="s">
        <v>1881</v>
      </c>
      <c r="C1364" s="193" t="s">
        <v>1883</v>
      </c>
      <c r="D1364" s="111" t="s">
        <v>38</v>
      </c>
      <c r="E1364" s="107"/>
      <c r="F1364" s="187"/>
      <c r="G1364" s="86">
        <v>42032</v>
      </c>
    </row>
    <row r="1365" spans="1:7" s="50" customFormat="1" x14ac:dyDescent="0.2">
      <c r="A1365" s="34" t="s">
        <v>1884</v>
      </c>
      <c r="B1365" s="34"/>
      <c r="C1365" s="35"/>
      <c r="D1365" s="34"/>
      <c r="E1365" s="35"/>
      <c r="F1365" s="34"/>
    </row>
    <row r="1366" spans="1:7" s="20" customFormat="1" ht="25.5" x14ac:dyDescent="0.25">
      <c r="A1366" s="26" t="s">
        <v>7</v>
      </c>
      <c r="B1366" s="26" t="s">
        <v>8</v>
      </c>
      <c r="C1366" s="26" t="s">
        <v>80</v>
      </c>
      <c r="D1366" s="26" t="s">
        <v>10</v>
      </c>
      <c r="E1366" s="26"/>
      <c r="F1366" s="26" t="s">
        <v>12</v>
      </c>
    </row>
    <row r="1367" spans="1:7" s="19" customFormat="1" x14ac:dyDescent="0.2">
      <c r="A1367" s="110" t="s">
        <v>1885</v>
      </c>
      <c r="B1367" s="64" t="s">
        <v>1886</v>
      </c>
      <c r="C1367" s="65" t="s">
        <v>1887</v>
      </c>
      <c r="D1367" s="79" t="s">
        <v>38</v>
      </c>
      <c r="E1367" s="77"/>
      <c r="F1367" s="187"/>
    </row>
    <row r="1368" spans="1:7" s="50" customFormat="1" x14ac:dyDescent="0.2">
      <c r="A1368" s="34" t="s">
        <v>1888</v>
      </c>
      <c r="B1368" s="34"/>
      <c r="C1368" s="35"/>
      <c r="D1368" s="34"/>
      <c r="E1368" s="35"/>
      <c r="F1368" s="34"/>
    </row>
    <row r="1369" spans="1:7" s="20" customFormat="1" ht="25.5" x14ac:dyDescent="0.25">
      <c r="A1369" s="26" t="s">
        <v>7</v>
      </c>
      <c r="B1369" s="26" t="s">
        <v>8</v>
      </c>
      <c r="C1369" s="26" t="s">
        <v>80</v>
      </c>
      <c r="D1369" s="26" t="s">
        <v>10</v>
      </c>
      <c r="E1369" s="26"/>
      <c r="F1369" s="26" t="s">
        <v>12</v>
      </c>
    </row>
    <row r="1370" spans="1:7" s="19" customFormat="1" x14ac:dyDescent="0.2">
      <c r="A1370" s="77" t="s">
        <v>1889</v>
      </c>
      <c r="B1370" s="78" t="s">
        <v>1890</v>
      </c>
      <c r="C1370" s="62" t="s">
        <v>1891</v>
      </c>
      <c r="D1370" s="79" t="s">
        <v>244</v>
      </c>
      <c r="E1370" s="77"/>
      <c r="F1370" s="79"/>
    </row>
    <row r="1371" spans="1:7" s="19" customFormat="1" x14ac:dyDescent="0.2">
      <c r="A1371" s="77" t="s">
        <v>1892</v>
      </c>
      <c r="B1371" s="78" t="s">
        <v>1893</v>
      </c>
      <c r="C1371" s="62" t="s">
        <v>1894</v>
      </c>
      <c r="D1371" s="79" t="s">
        <v>38</v>
      </c>
      <c r="E1371" s="77"/>
      <c r="F1371" s="79"/>
    </row>
    <row r="1372" spans="1:7" s="19" customFormat="1" x14ac:dyDescent="0.2">
      <c r="A1372" s="77" t="s">
        <v>1892</v>
      </c>
      <c r="B1372" s="78" t="s">
        <v>1893</v>
      </c>
      <c r="C1372" s="62" t="s">
        <v>1670</v>
      </c>
      <c r="D1372" s="79" t="s">
        <v>38</v>
      </c>
      <c r="E1372" s="77"/>
      <c r="F1372" s="79"/>
    </row>
    <row r="1373" spans="1:7" s="19" customFormat="1" x14ac:dyDescent="0.2">
      <c r="A1373" s="77" t="s">
        <v>1895</v>
      </c>
      <c r="B1373" s="78" t="s">
        <v>1896</v>
      </c>
      <c r="C1373" s="62" t="s">
        <v>1897</v>
      </c>
      <c r="D1373" s="79" t="s">
        <v>38</v>
      </c>
      <c r="E1373" s="77"/>
      <c r="F1373" s="79"/>
    </row>
    <row r="1374" spans="1:7" s="19" customFormat="1" x14ac:dyDescent="0.2">
      <c r="A1374" s="77" t="s">
        <v>1895</v>
      </c>
      <c r="B1374" s="78" t="s">
        <v>1896</v>
      </c>
      <c r="C1374" s="62" t="s">
        <v>1898</v>
      </c>
      <c r="D1374" s="79" t="s">
        <v>38</v>
      </c>
      <c r="E1374" s="77"/>
      <c r="F1374" s="79"/>
    </row>
    <row r="1375" spans="1:7" s="19" customFormat="1" x14ac:dyDescent="0.2">
      <c r="A1375" s="77" t="s">
        <v>1895</v>
      </c>
      <c r="B1375" s="78" t="s">
        <v>1896</v>
      </c>
      <c r="C1375" s="62" t="s">
        <v>1899</v>
      </c>
      <c r="D1375" s="79" t="s">
        <v>38</v>
      </c>
      <c r="E1375" s="77"/>
      <c r="F1375" s="79"/>
    </row>
    <row r="1376" spans="1:7" s="19" customFormat="1" x14ac:dyDescent="0.2">
      <c r="A1376" s="77" t="s">
        <v>1900</v>
      </c>
      <c r="B1376" s="78" t="s">
        <v>1901</v>
      </c>
      <c r="C1376" s="62" t="s">
        <v>1902</v>
      </c>
      <c r="D1376" s="79" t="s">
        <v>38</v>
      </c>
      <c r="E1376" s="77"/>
      <c r="F1376" s="79"/>
    </row>
    <row r="1377" spans="1:7" s="19" customFormat="1" x14ac:dyDescent="0.2">
      <c r="A1377" s="77" t="s">
        <v>1903</v>
      </c>
      <c r="B1377" s="78" t="s">
        <v>1904</v>
      </c>
      <c r="C1377" s="62" t="s">
        <v>1905</v>
      </c>
      <c r="D1377" s="79" t="s">
        <v>38</v>
      </c>
      <c r="E1377" s="77"/>
      <c r="F1377" s="79"/>
    </row>
    <row r="1378" spans="1:7" s="19" customFormat="1" x14ac:dyDescent="0.2">
      <c r="A1378" s="77" t="s">
        <v>1903</v>
      </c>
      <c r="B1378" s="78" t="s">
        <v>1904</v>
      </c>
      <c r="C1378" s="62" t="s">
        <v>1906</v>
      </c>
      <c r="D1378" s="79" t="s">
        <v>38</v>
      </c>
      <c r="E1378" s="77"/>
      <c r="F1378" s="79"/>
    </row>
    <row r="1379" spans="1:7" s="19" customFormat="1" x14ac:dyDescent="0.2">
      <c r="A1379" s="77" t="s">
        <v>1903</v>
      </c>
      <c r="B1379" s="78" t="s">
        <v>1904</v>
      </c>
      <c r="C1379" s="62" t="s">
        <v>1907</v>
      </c>
      <c r="D1379" s="79" t="s">
        <v>38</v>
      </c>
      <c r="E1379" s="77"/>
      <c r="F1379" s="79"/>
    </row>
    <row r="1380" spans="1:7" x14ac:dyDescent="0.2">
      <c r="A1380" s="87" t="str">
        <f>"L01XE06"</f>
        <v>L01XE06</v>
      </c>
      <c r="B1380" s="88" t="str">
        <f>"Dasatinib"</f>
        <v>Dasatinib</v>
      </c>
      <c r="C1380" s="89" t="str">
        <f>"100 mg cpr"</f>
        <v>100 mg cpr</v>
      </c>
      <c r="D1380" s="27" t="s">
        <v>38</v>
      </c>
      <c r="G1380" s="5"/>
    </row>
    <row r="1381" spans="1:7" s="19" customFormat="1" x14ac:dyDescent="0.2">
      <c r="A1381" s="77" t="s">
        <v>1908</v>
      </c>
      <c r="B1381" s="78" t="s">
        <v>1909</v>
      </c>
      <c r="C1381" s="62" t="s">
        <v>1910</v>
      </c>
      <c r="D1381" s="79" t="s">
        <v>38</v>
      </c>
      <c r="E1381" s="77"/>
    </row>
    <row r="1382" spans="1:7" s="19" customFormat="1" x14ac:dyDescent="0.2">
      <c r="A1382" s="77" t="s">
        <v>1911</v>
      </c>
      <c r="B1382" s="78" t="s">
        <v>1912</v>
      </c>
      <c r="C1382" s="62" t="s">
        <v>1913</v>
      </c>
      <c r="D1382" s="79" t="s">
        <v>38</v>
      </c>
      <c r="E1382" s="77"/>
      <c r="F1382" s="79"/>
    </row>
    <row r="1383" spans="1:7" s="19" customFormat="1" x14ac:dyDescent="0.2">
      <c r="A1383" s="77" t="s">
        <v>1914</v>
      </c>
      <c r="B1383" s="78" t="s">
        <v>1915</v>
      </c>
      <c r="C1383" s="62" t="s">
        <v>1916</v>
      </c>
      <c r="D1383" s="79" t="s">
        <v>38</v>
      </c>
      <c r="E1383" s="77"/>
      <c r="F1383" s="79"/>
      <c r="G1383" s="86">
        <v>42032</v>
      </c>
    </row>
    <row r="1384" spans="1:7" s="19" customFormat="1" x14ac:dyDescent="0.2">
      <c r="A1384" s="77" t="s">
        <v>1917</v>
      </c>
      <c r="B1384" s="78" t="s">
        <v>1918</v>
      </c>
      <c r="C1384" s="62" t="s">
        <v>1919</v>
      </c>
      <c r="D1384" s="79" t="s">
        <v>38</v>
      </c>
      <c r="E1384" s="77"/>
      <c r="F1384" s="79"/>
      <c r="G1384" s="86"/>
    </row>
    <row r="1385" spans="1:7" s="19" customFormat="1" x14ac:dyDescent="0.2">
      <c r="A1385" s="77" t="s">
        <v>1917</v>
      </c>
      <c r="B1385" s="78" t="s">
        <v>1918</v>
      </c>
      <c r="C1385" s="62" t="s">
        <v>1920</v>
      </c>
      <c r="D1385" s="79" t="s">
        <v>38</v>
      </c>
      <c r="E1385" s="77"/>
      <c r="F1385" s="79"/>
      <c r="G1385" s="86"/>
    </row>
    <row r="1386" spans="1:7" s="19" customFormat="1" x14ac:dyDescent="0.2">
      <c r="A1386" s="77" t="s">
        <v>1917</v>
      </c>
      <c r="B1386" s="78" t="s">
        <v>1918</v>
      </c>
      <c r="C1386" s="62" t="s">
        <v>1921</v>
      </c>
      <c r="D1386" s="79" t="s">
        <v>38</v>
      </c>
      <c r="E1386" s="77"/>
      <c r="F1386" s="79"/>
      <c r="G1386" s="86"/>
    </row>
    <row r="1387" spans="1:7" s="19" customFormat="1" x14ac:dyDescent="0.2">
      <c r="A1387" s="77" t="s">
        <v>1922</v>
      </c>
      <c r="B1387" s="78" t="s">
        <v>1923</v>
      </c>
      <c r="C1387" s="62" t="s">
        <v>1924</v>
      </c>
      <c r="D1387" s="79" t="s">
        <v>38</v>
      </c>
      <c r="E1387" s="77"/>
      <c r="F1387" s="79"/>
      <c r="G1387" s="86">
        <v>42032</v>
      </c>
    </row>
    <row r="1388" spans="1:7" s="19" customFormat="1" x14ac:dyDescent="0.2">
      <c r="A1388" s="77" t="s">
        <v>1925</v>
      </c>
      <c r="B1388" s="78" t="s">
        <v>1926</v>
      </c>
      <c r="C1388" s="62" t="s">
        <v>1927</v>
      </c>
      <c r="D1388" s="79" t="s">
        <v>38</v>
      </c>
      <c r="E1388" s="77"/>
      <c r="F1388" s="79"/>
      <c r="G1388" s="86">
        <v>42494</v>
      </c>
    </row>
    <row r="1389" spans="1:7" s="19" customFormat="1" x14ac:dyDescent="0.2">
      <c r="A1389" s="77" t="s">
        <v>1925</v>
      </c>
      <c r="B1389" s="78" t="s">
        <v>1926</v>
      </c>
      <c r="C1389" s="62" t="s">
        <v>1522</v>
      </c>
      <c r="D1389" s="79" t="s">
        <v>38</v>
      </c>
      <c r="E1389" s="77"/>
      <c r="F1389" s="79"/>
      <c r="G1389" s="86">
        <v>42494</v>
      </c>
    </row>
    <row r="1390" spans="1:7" s="50" customFormat="1" x14ac:dyDescent="0.2">
      <c r="A1390" s="34" t="s">
        <v>1928</v>
      </c>
      <c r="B1390" s="34"/>
      <c r="C1390" s="35"/>
      <c r="D1390" s="34"/>
      <c r="E1390" s="35"/>
      <c r="F1390" s="34"/>
    </row>
    <row r="1391" spans="1:7" s="20" customFormat="1" ht="25.5" x14ac:dyDescent="0.25">
      <c r="A1391" s="26" t="s">
        <v>7</v>
      </c>
      <c r="B1391" s="26" t="s">
        <v>8</v>
      </c>
      <c r="C1391" s="26" t="s">
        <v>80</v>
      </c>
      <c r="D1391" s="26" t="s">
        <v>10</v>
      </c>
      <c r="E1391" s="26"/>
      <c r="F1391" s="26" t="s">
        <v>12</v>
      </c>
    </row>
    <row r="1392" spans="1:7" x14ac:dyDescent="0.2">
      <c r="A1392" s="63" t="s">
        <v>1929</v>
      </c>
      <c r="B1392" s="82" t="s">
        <v>1930</v>
      </c>
      <c r="C1392" s="83" t="s">
        <v>1931</v>
      </c>
      <c r="D1392" s="79" t="s">
        <v>244</v>
      </c>
      <c r="E1392" s="77"/>
      <c r="F1392" s="79"/>
      <c r="G1392" s="3"/>
    </row>
    <row r="1393" spans="1:7" x14ac:dyDescent="0.2">
      <c r="A1393" s="63" t="s">
        <v>1932</v>
      </c>
      <c r="B1393" s="82" t="s">
        <v>1933</v>
      </c>
      <c r="C1393" s="83" t="s">
        <v>1934</v>
      </c>
      <c r="D1393" s="79" t="s">
        <v>244</v>
      </c>
      <c r="E1393" s="77"/>
      <c r="F1393" s="79"/>
      <c r="G1393" s="3"/>
    </row>
    <row r="1394" spans="1:7" x14ac:dyDescent="0.2">
      <c r="A1394" s="63" t="s">
        <v>1935</v>
      </c>
      <c r="B1394" s="82" t="s">
        <v>1936</v>
      </c>
      <c r="C1394" s="83" t="s">
        <v>1937</v>
      </c>
      <c r="D1394" s="79" t="s">
        <v>38</v>
      </c>
      <c r="E1394" s="77"/>
      <c r="F1394" s="79"/>
      <c r="G1394" s="3"/>
    </row>
    <row r="1395" spans="1:7" x14ac:dyDescent="0.2">
      <c r="A1395" s="63" t="s">
        <v>1935</v>
      </c>
      <c r="B1395" s="82" t="s">
        <v>1936</v>
      </c>
      <c r="C1395" s="83" t="s">
        <v>1938</v>
      </c>
      <c r="D1395" s="79" t="s">
        <v>38</v>
      </c>
      <c r="E1395" s="77"/>
      <c r="F1395" s="79"/>
      <c r="G1395" s="3"/>
    </row>
    <row r="1396" spans="1:7" x14ac:dyDescent="0.2">
      <c r="A1396" s="77" t="s">
        <v>1939</v>
      </c>
      <c r="B1396" s="78" t="s">
        <v>1940</v>
      </c>
      <c r="C1396" s="62" t="s">
        <v>1941</v>
      </c>
      <c r="D1396" s="79" t="s">
        <v>244</v>
      </c>
      <c r="E1396" s="77"/>
      <c r="F1396" s="79"/>
      <c r="G1396" s="3"/>
    </row>
    <row r="1397" spans="1:7" x14ac:dyDescent="0.2">
      <c r="A1397" s="77" t="s">
        <v>1942</v>
      </c>
      <c r="B1397" s="78" t="s">
        <v>1943</v>
      </c>
      <c r="C1397" s="62" t="s">
        <v>1944</v>
      </c>
      <c r="D1397" s="79" t="s">
        <v>244</v>
      </c>
      <c r="E1397" s="77"/>
      <c r="F1397" s="79"/>
      <c r="G1397" s="3"/>
    </row>
    <row r="1398" spans="1:7" x14ac:dyDescent="0.2">
      <c r="A1398" s="87" t="str">
        <f>"L01XX31"</f>
        <v>L01XX31</v>
      </c>
      <c r="B1398" s="199" t="s">
        <v>1945</v>
      </c>
      <c r="C1398" s="62" t="s">
        <v>1946</v>
      </c>
      <c r="D1398" s="27" t="s">
        <v>38</v>
      </c>
      <c r="E1398" s="77"/>
      <c r="F1398" s="79"/>
      <c r="G1398" s="3"/>
    </row>
    <row r="1399" spans="1:7" ht="25.5" x14ac:dyDescent="0.2">
      <c r="A1399" s="87" t="str">
        <f>"L01XX32"</f>
        <v>L01XX32</v>
      </c>
      <c r="B1399" s="88" t="str">
        <f>"Bortezomib-estere boronico del mannitolo"</f>
        <v>Bortezomib-estere boronico del mannitolo</v>
      </c>
      <c r="C1399" s="89" t="str">
        <f>"fl. 3.5 mg."</f>
        <v>fl. 3.5 mg.</v>
      </c>
      <c r="D1399" s="27" t="s">
        <v>38</v>
      </c>
      <c r="G1399" s="5"/>
    </row>
    <row r="1400" spans="1:7" x14ac:dyDescent="0.2">
      <c r="A1400" s="77" t="s">
        <v>1947</v>
      </c>
      <c r="B1400" s="78" t="s">
        <v>1948</v>
      </c>
      <c r="C1400" s="62" t="s">
        <v>1949</v>
      </c>
      <c r="D1400" s="79" t="s">
        <v>244</v>
      </c>
      <c r="E1400" s="77"/>
      <c r="F1400" s="79"/>
      <c r="G1400" s="3"/>
    </row>
    <row r="1401" spans="1:7" x14ac:dyDescent="0.2">
      <c r="A1401" s="77" t="s">
        <v>1950</v>
      </c>
      <c r="B1401" s="78" t="s">
        <v>1951</v>
      </c>
      <c r="C1401" s="62" t="s">
        <v>1952</v>
      </c>
      <c r="D1401" s="79" t="s">
        <v>1953</v>
      </c>
      <c r="E1401" s="77"/>
      <c r="F1401" s="79"/>
      <c r="G1401" s="3"/>
    </row>
    <row r="1402" spans="1:7" x14ac:dyDescent="0.2">
      <c r="A1402" s="77" t="s">
        <v>1954</v>
      </c>
      <c r="B1402" s="78" t="s">
        <v>1955</v>
      </c>
      <c r="C1402" s="62" t="s">
        <v>1522</v>
      </c>
      <c r="D1402" s="79" t="s">
        <v>38</v>
      </c>
      <c r="E1402" s="77"/>
      <c r="F1402" s="79" t="s">
        <v>1956</v>
      </c>
      <c r="G1402" s="73">
        <v>42494</v>
      </c>
    </row>
    <row r="1403" spans="1:7" x14ac:dyDescent="0.2">
      <c r="A1403" s="77" t="s">
        <v>1957</v>
      </c>
      <c r="B1403" s="78" t="s">
        <v>1958</v>
      </c>
      <c r="C1403" s="62" t="s">
        <v>1959</v>
      </c>
      <c r="D1403" s="79" t="s">
        <v>38</v>
      </c>
      <c r="E1403" s="77"/>
      <c r="F1403" s="79" t="s">
        <v>1956</v>
      </c>
      <c r="G1403" s="73">
        <v>42494</v>
      </c>
    </row>
    <row r="1404" spans="1:7" s="50" customFormat="1" x14ac:dyDescent="0.2">
      <c r="A1404" s="29" t="s">
        <v>1960</v>
      </c>
      <c r="B1404" s="29"/>
      <c r="C1404" s="30"/>
      <c r="D1404" s="29"/>
      <c r="E1404" s="30"/>
      <c r="F1404" s="29"/>
    </row>
    <row r="1405" spans="1:7" s="50" customFormat="1" x14ac:dyDescent="0.2">
      <c r="A1405" s="34" t="s">
        <v>1961</v>
      </c>
      <c r="B1405" s="34"/>
      <c r="C1405" s="35"/>
      <c r="D1405" s="34"/>
      <c r="E1405" s="35"/>
      <c r="F1405" s="34"/>
    </row>
    <row r="1406" spans="1:7" s="50" customFormat="1" x14ac:dyDescent="0.2">
      <c r="A1406" s="91" t="s">
        <v>1962</v>
      </c>
      <c r="B1406" s="92" t="s">
        <v>1963</v>
      </c>
      <c r="C1406" s="200" t="s">
        <v>1964</v>
      </c>
      <c r="D1406" s="79" t="s">
        <v>244</v>
      </c>
      <c r="E1406" s="137"/>
      <c r="F1406" s="136"/>
    </row>
    <row r="1407" spans="1:7" s="50" customFormat="1" x14ac:dyDescent="0.2">
      <c r="A1407" s="91" t="s">
        <v>1962</v>
      </c>
      <c r="B1407" s="92" t="s">
        <v>1963</v>
      </c>
      <c r="C1407" s="200" t="s">
        <v>1965</v>
      </c>
      <c r="D1407" s="79" t="s">
        <v>244</v>
      </c>
      <c r="E1407" s="137"/>
      <c r="F1407" s="136"/>
    </row>
    <row r="1408" spans="1:7" s="50" customFormat="1" x14ac:dyDescent="0.2">
      <c r="A1408" s="91" t="s">
        <v>1962</v>
      </c>
      <c r="B1408" s="92" t="s">
        <v>1963</v>
      </c>
      <c r="C1408" s="200" t="s">
        <v>1966</v>
      </c>
      <c r="D1408" s="79" t="s">
        <v>244</v>
      </c>
      <c r="E1408" s="137"/>
      <c r="F1408" s="136"/>
    </row>
    <row r="1409" spans="1:7" s="50" customFormat="1" x14ac:dyDescent="0.2">
      <c r="A1409" s="122" t="s">
        <v>1967</v>
      </c>
      <c r="B1409" s="85" t="s">
        <v>1968</v>
      </c>
      <c r="C1409" s="85" t="s">
        <v>1969</v>
      </c>
      <c r="D1409" s="79" t="s">
        <v>244</v>
      </c>
      <c r="E1409" s="137"/>
      <c r="F1409" s="136"/>
    </row>
    <row r="1410" spans="1:7" s="50" customFormat="1" x14ac:dyDescent="0.2">
      <c r="A1410" s="122" t="s">
        <v>1967</v>
      </c>
      <c r="B1410" s="85" t="s">
        <v>1968</v>
      </c>
      <c r="C1410" s="85" t="s">
        <v>1970</v>
      </c>
      <c r="D1410" s="79" t="s">
        <v>244</v>
      </c>
      <c r="E1410" s="137"/>
      <c r="F1410" s="136"/>
    </row>
    <row r="1411" spans="1:7" s="50" customFormat="1" x14ac:dyDescent="0.2">
      <c r="A1411" s="122" t="s">
        <v>1967</v>
      </c>
      <c r="B1411" s="85" t="s">
        <v>1968</v>
      </c>
      <c r="C1411" s="85" t="s">
        <v>1971</v>
      </c>
      <c r="D1411" s="79" t="s">
        <v>244</v>
      </c>
      <c r="E1411" s="137"/>
      <c r="F1411" s="136"/>
    </row>
    <row r="1412" spans="1:7" x14ac:dyDescent="0.2">
      <c r="A1412" s="122" t="s">
        <v>1967</v>
      </c>
      <c r="B1412" s="85" t="s">
        <v>1968</v>
      </c>
      <c r="C1412" s="85" t="s">
        <v>1972</v>
      </c>
      <c r="D1412" s="79" t="s">
        <v>244</v>
      </c>
      <c r="G1412" s="5"/>
    </row>
    <row r="1413" spans="1:7" x14ac:dyDescent="0.2">
      <c r="A1413" s="122" t="s">
        <v>1967</v>
      </c>
      <c r="B1413" s="85" t="s">
        <v>1968</v>
      </c>
      <c r="C1413" s="85" t="s">
        <v>1973</v>
      </c>
      <c r="D1413" s="79" t="s">
        <v>244</v>
      </c>
      <c r="G1413" s="201">
        <v>40982</v>
      </c>
    </row>
    <row r="1414" spans="1:7" x14ac:dyDescent="0.2">
      <c r="A1414" s="122" t="s">
        <v>1974</v>
      </c>
      <c r="B1414" s="85" t="s">
        <v>1975</v>
      </c>
      <c r="C1414" s="85" t="s">
        <v>1976</v>
      </c>
      <c r="D1414" s="79" t="s">
        <v>244</v>
      </c>
      <c r="G1414" s="5"/>
    </row>
    <row r="1415" spans="1:7" x14ac:dyDescent="0.2">
      <c r="A1415" s="122" t="s">
        <v>1974</v>
      </c>
      <c r="B1415" s="85" t="s">
        <v>1975</v>
      </c>
      <c r="C1415" s="85" t="s">
        <v>1977</v>
      </c>
      <c r="D1415" s="79" t="s">
        <v>244</v>
      </c>
      <c r="G1415" s="5"/>
    </row>
    <row r="1416" spans="1:7" ht="25.5" x14ac:dyDescent="0.2">
      <c r="A1416" s="122" t="s">
        <v>1978</v>
      </c>
      <c r="B1416" s="85" t="s">
        <v>1979</v>
      </c>
      <c r="C1416" s="85" t="s">
        <v>1980</v>
      </c>
      <c r="D1416" s="79" t="s">
        <v>244</v>
      </c>
      <c r="G1416" s="5"/>
    </row>
    <row r="1417" spans="1:7" s="50" customFormat="1" x14ac:dyDescent="0.2">
      <c r="A1417" s="29" t="s">
        <v>1981</v>
      </c>
      <c r="B1417" s="29"/>
      <c r="C1417" s="30"/>
      <c r="D1417" s="29"/>
      <c r="E1417" s="30"/>
      <c r="F1417" s="29"/>
    </row>
    <row r="1418" spans="1:7" s="50" customFormat="1" x14ac:dyDescent="0.2">
      <c r="A1418" s="34" t="s">
        <v>1982</v>
      </c>
      <c r="B1418" s="34"/>
      <c r="C1418" s="35"/>
      <c r="D1418" s="34"/>
      <c r="E1418" s="35"/>
      <c r="F1418" s="34"/>
    </row>
    <row r="1419" spans="1:7" s="20" customFormat="1" ht="25.5" x14ac:dyDescent="0.25">
      <c r="A1419" s="26" t="s">
        <v>7</v>
      </c>
      <c r="B1419" s="26" t="s">
        <v>8</v>
      </c>
      <c r="C1419" s="26" t="s">
        <v>80</v>
      </c>
      <c r="D1419" s="26" t="s">
        <v>10</v>
      </c>
      <c r="E1419" s="26"/>
      <c r="F1419" s="26" t="s">
        <v>12</v>
      </c>
    </row>
    <row r="1420" spans="1:7" x14ac:dyDescent="0.2">
      <c r="A1420" s="63" t="s">
        <v>1983</v>
      </c>
      <c r="B1420" s="82" t="s">
        <v>1984</v>
      </c>
      <c r="C1420" s="83" t="s">
        <v>1985</v>
      </c>
      <c r="D1420" s="79" t="s">
        <v>38</v>
      </c>
      <c r="E1420" s="77"/>
      <c r="F1420" s="79"/>
      <c r="G1420" s="3"/>
    </row>
    <row r="1421" spans="1:7" s="50" customFormat="1" x14ac:dyDescent="0.2">
      <c r="A1421" s="34" t="s">
        <v>1986</v>
      </c>
      <c r="B1421" s="34"/>
      <c r="C1421" s="35"/>
      <c r="D1421" s="34"/>
      <c r="E1421" s="35"/>
      <c r="F1421" s="34"/>
    </row>
    <row r="1422" spans="1:7" s="20" customFormat="1" ht="25.5" x14ac:dyDescent="0.25">
      <c r="A1422" s="26" t="s">
        <v>7</v>
      </c>
      <c r="B1422" s="26" t="s">
        <v>8</v>
      </c>
      <c r="C1422" s="26" t="s">
        <v>80</v>
      </c>
      <c r="D1422" s="26" t="s">
        <v>10</v>
      </c>
      <c r="E1422" s="26"/>
      <c r="F1422" s="26" t="s">
        <v>12</v>
      </c>
    </row>
    <row r="1423" spans="1:7" s="19" customFormat="1" x14ac:dyDescent="0.2">
      <c r="A1423" s="63" t="s">
        <v>1987</v>
      </c>
      <c r="B1423" s="82" t="s">
        <v>1988</v>
      </c>
      <c r="C1423" s="83" t="s">
        <v>1428</v>
      </c>
      <c r="D1423" s="79" t="s">
        <v>244</v>
      </c>
      <c r="E1423" s="77"/>
      <c r="F1423" s="79"/>
    </row>
    <row r="1424" spans="1:7" x14ac:dyDescent="0.2">
      <c r="A1424" s="77" t="s">
        <v>1989</v>
      </c>
      <c r="B1424" s="78" t="s">
        <v>1990</v>
      </c>
      <c r="C1424" s="62" t="s">
        <v>1991</v>
      </c>
      <c r="D1424" s="79" t="s">
        <v>244</v>
      </c>
      <c r="E1424" s="77"/>
      <c r="F1424" s="79"/>
      <c r="G1424" s="3"/>
    </row>
    <row r="1425" spans="1:7" x14ac:dyDescent="0.2">
      <c r="A1425" s="77" t="s">
        <v>1989</v>
      </c>
      <c r="B1425" s="78" t="s">
        <v>1990</v>
      </c>
      <c r="C1425" s="62" t="s">
        <v>1670</v>
      </c>
      <c r="D1425" s="79" t="s">
        <v>244</v>
      </c>
      <c r="E1425" s="77"/>
      <c r="F1425" s="79"/>
      <c r="G1425" s="3"/>
    </row>
    <row r="1426" spans="1:7" x14ac:dyDescent="0.2">
      <c r="A1426" s="77" t="s">
        <v>1992</v>
      </c>
      <c r="B1426" s="78" t="s">
        <v>1993</v>
      </c>
      <c r="C1426" s="193" t="s">
        <v>1994</v>
      </c>
      <c r="D1426" s="79" t="s">
        <v>38</v>
      </c>
      <c r="E1426" s="77"/>
      <c r="F1426" s="79"/>
      <c r="G1426" s="73">
        <v>42032</v>
      </c>
    </row>
    <row r="1427" spans="1:7" s="50" customFormat="1" x14ac:dyDescent="0.2">
      <c r="A1427" s="51" t="s">
        <v>1995</v>
      </c>
      <c r="B1427" s="51"/>
      <c r="C1427" s="52"/>
      <c r="D1427" s="51"/>
      <c r="E1427" s="52"/>
      <c r="F1427" s="51"/>
    </row>
    <row r="1428" spans="1:7" s="50" customFormat="1" x14ac:dyDescent="0.2">
      <c r="A1428" s="29" t="s">
        <v>1996</v>
      </c>
      <c r="B1428" s="29"/>
      <c r="C1428" s="30"/>
      <c r="D1428" s="29"/>
      <c r="E1428" s="30"/>
      <c r="F1428" s="29"/>
    </row>
    <row r="1429" spans="1:7" s="50" customFormat="1" x14ac:dyDescent="0.2">
      <c r="A1429" s="34" t="s">
        <v>1997</v>
      </c>
      <c r="B1429" s="34"/>
      <c r="C1429" s="35"/>
      <c r="D1429" s="34"/>
      <c r="E1429" s="35"/>
      <c r="F1429" s="34"/>
    </row>
    <row r="1430" spans="1:7" s="50" customFormat="1" x14ac:dyDescent="0.2">
      <c r="A1430" s="122" t="s">
        <v>1998</v>
      </c>
      <c r="B1430" s="92" t="s">
        <v>1999</v>
      </c>
      <c r="C1430" s="141" t="s">
        <v>2000</v>
      </c>
      <c r="D1430" s="136" t="s">
        <v>276</v>
      </c>
      <c r="E1430" s="137" t="s">
        <v>59</v>
      </c>
      <c r="F1430" s="136"/>
    </row>
    <row r="1431" spans="1:7" s="50" customFormat="1" x14ac:dyDescent="0.2">
      <c r="A1431" s="122" t="s">
        <v>2001</v>
      </c>
      <c r="B1431" s="92" t="s">
        <v>2002</v>
      </c>
      <c r="C1431" s="85" t="s">
        <v>2003</v>
      </c>
      <c r="D1431" s="136" t="s">
        <v>276</v>
      </c>
      <c r="E1431" s="137"/>
      <c r="F1431" s="136"/>
    </row>
    <row r="1432" spans="1:7" s="50" customFormat="1" x14ac:dyDescent="0.2">
      <c r="A1432" s="122" t="s">
        <v>2004</v>
      </c>
      <c r="B1432" s="85" t="s">
        <v>2005</v>
      </c>
      <c r="C1432" s="85" t="s">
        <v>2006</v>
      </c>
      <c r="D1432" s="136" t="s">
        <v>276</v>
      </c>
      <c r="E1432" s="137" t="s">
        <v>59</v>
      </c>
      <c r="F1432" s="136"/>
    </row>
    <row r="1433" spans="1:7" s="50" customFormat="1" ht="25.5" x14ac:dyDescent="0.2">
      <c r="A1433" s="139" t="s">
        <v>2007</v>
      </c>
      <c r="B1433" s="140" t="s">
        <v>2008</v>
      </c>
      <c r="C1433" s="141" t="s">
        <v>2009</v>
      </c>
      <c r="D1433" s="136" t="s">
        <v>276</v>
      </c>
      <c r="E1433" s="137"/>
      <c r="F1433" s="136"/>
    </row>
    <row r="1434" spans="1:7" s="50" customFormat="1" x14ac:dyDescent="0.2">
      <c r="A1434" s="34" t="s">
        <v>2010</v>
      </c>
      <c r="B1434" s="34"/>
      <c r="C1434" s="35"/>
      <c r="D1434" s="34"/>
      <c r="E1434" s="35"/>
      <c r="F1434" s="34"/>
    </row>
    <row r="1435" spans="1:7" s="50" customFormat="1" x14ac:dyDescent="0.2">
      <c r="A1435" s="34" t="s">
        <v>2011</v>
      </c>
      <c r="B1435" s="34"/>
      <c r="C1435" s="35"/>
      <c r="D1435" s="34"/>
      <c r="E1435" s="35"/>
      <c r="F1435" s="34"/>
    </row>
    <row r="1436" spans="1:7" s="20" customFormat="1" ht="25.5" x14ac:dyDescent="0.25">
      <c r="A1436" s="26" t="s">
        <v>7</v>
      </c>
      <c r="B1436" s="26" t="s">
        <v>8</v>
      </c>
      <c r="C1436" s="26" t="s">
        <v>80</v>
      </c>
      <c r="D1436" s="26" t="s">
        <v>10</v>
      </c>
      <c r="E1436" s="26"/>
      <c r="F1436" s="26" t="s">
        <v>12</v>
      </c>
    </row>
    <row r="1437" spans="1:7" x14ac:dyDescent="0.2">
      <c r="A1437" s="202" t="s">
        <v>2012</v>
      </c>
      <c r="B1437" s="203" t="s">
        <v>2013</v>
      </c>
      <c r="C1437" s="204" t="s">
        <v>2014</v>
      </c>
      <c r="D1437" s="111" t="s">
        <v>38</v>
      </c>
      <c r="E1437" s="107"/>
      <c r="F1437" s="111"/>
      <c r="G1437" s="3"/>
    </row>
    <row r="1438" spans="1:7" x14ac:dyDescent="0.2">
      <c r="A1438" s="77" t="s">
        <v>2015</v>
      </c>
      <c r="B1438" s="78" t="s">
        <v>2016</v>
      </c>
      <c r="C1438" s="62" t="s">
        <v>2017</v>
      </c>
      <c r="D1438" s="79" t="s">
        <v>244</v>
      </c>
      <c r="E1438" s="77" t="s">
        <v>59</v>
      </c>
      <c r="F1438" s="79">
        <v>65</v>
      </c>
      <c r="G1438" s="3"/>
    </row>
    <row r="1439" spans="1:7" s="50" customFormat="1" x14ac:dyDescent="0.2">
      <c r="A1439" s="51" t="s">
        <v>2018</v>
      </c>
      <c r="B1439" s="51"/>
      <c r="C1439" s="52"/>
      <c r="D1439" s="51"/>
      <c r="E1439" s="52"/>
      <c r="F1439" s="51"/>
    </row>
    <row r="1440" spans="1:7" s="50" customFormat="1" x14ac:dyDescent="0.2">
      <c r="A1440" s="29" t="s">
        <v>2019</v>
      </c>
      <c r="B1440" s="29"/>
      <c r="C1440" s="30"/>
      <c r="D1440" s="29"/>
      <c r="E1440" s="30"/>
      <c r="F1440" s="29"/>
    </row>
    <row r="1441" spans="1:7" s="50" customFormat="1" x14ac:dyDescent="0.2">
      <c r="A1441" s="34" t="s">
        <v>2020</v>
      </c>
      <c r="B1441" s="34"/>
      <c r="C1441" s="35"/>
      <c r="D1441" s="34"/>
      <c r="E1441" s="35"/>
      <c r="F1441" s="34"/>
    </row>
    <row r="1442" spans="1:7" s="20" customFormat="1" ht="25.5" x14ac:dyDescent="0.25">
      <c r="A1442" s="26" t="s">
        <v>7</v>
      </c>
      <c r="B1442" s="26" t="s">
        <v>8</v>
      </c>
      <c r="C1442" s="26" t="s">
        <v>80</v>
      </c>
      <c r="D1442" s="26" t="s">
        <v>10</v>
      </c>
      <c r="E1442" s="26"/>
      <c r="F1442" s="26" t="s">
        <v>12</v>
      </c>
    </row>
    <row r="1443" spans="1:7" x14ac:dyDescent="0.2">
      <c r="A1443" s="77" t="s">
        <v>2021</v>
      </c>
      <c r="B1443" s="105" t="s">
        <v>2022</v>
      </c>
      <c r="C1443" s="62" t="s">
        <v>2023</v>
      </c>
      <c r="D1443" s="79" t="s">
        <v>244</v>
      </c>
      <c r="E1443" s="77"/>
      <c r="F1443" s="79"/>
      <c r="G1443" s="3"/>
    </row>
    <row r="1444" spans="1:7" x14ac:dyDescent="0.2">
      <c r="A1444" s="77" t="s">
        <v>2021</v>
      </c>
      <c r="B1444" s="105" t="s">
        <v>2022</v>
      </c>
      <c r="C1444" s="62" t="s">
        <v>2024</v>
      </c>
      <c r="D1444" s="79" t="s">
        <v>38</v>
      </c>
      <c r="E1444" s="77"/>
      <c r="F1444" s="79"/>
      <c r="G1444" s="3"/>
    </row>
    <row r="1445" spans="1:7" ht="25.5" x14ac:dyDescent="0.2">
      <c r="A1445" s="77" t="s">
        <v>2021</v>
      </c>
      <c r="B1445" s="105" t="s">
        <v>2025</v>
      </c>
      <c r="C1445" s="62" t="s">
        <v>1743</v>
      </c>
      <c r="D1445" s="79" t="s">
        <v>244</v>
      </c>
      <c r="E1445" s="77"/>
      <c r="F1445" s="79"/>
      <c r="G1445" s="3"/>
    </row>
    <row r="1446" spans="1:7" ht="25.5" x14ac:dyDescent="0.2">
      <c r="A1446" s="63" t="s">
        <v>2021</v>
      </c>
      <c r="B1446" s="105" t="s">
        <v>2025</v>
      </c>
      <c r="C1446" s="83" t="s">
        <v>821</v>
      </c>
      <c r="D1446" s="79" t="s">
        <v>244</v>
      </c>
      <c r="E1446" s="77"/>
      <c r="F1446" s="79"/>
      <c r="G1446" s="3"/>
    </row>
    <row r="1447" spans="1:7" x14ac:dyDescent="0.2">
      <c r="A1447" s="139" t="s">
        <v>2026</v>
      </c>
      <c r="B1447" s="205" t="s">
        <v>2027</v>
      </c>
      <c r="C1447" s="141" t="s">
        <v>2028</v>
      </c>
      <c r="D1447" s="79" t="s">
        <v>244</v>
      </c>
      <c r="E1447" s="77"/>
      <c r="F1447" s="79"/>
      <c r="G1447" s="3"/>
    </row>
    <row r="1448" spans="1:7" x14ac:dyDescent="0.2">
      <c r="A1448" s="206" t="s">
        <v>2026</v>
      </c>
      <c r="B1448" s="205" t="s">
        <v>2027</v>
      </c>
      <c r="C1448" s="207" t="s">
        <v>2029</v>
      </c>
      <c r="D1448" s="79" t="s">
        <v>244</v>
      </c>
      <c r="E1448" s="77"/>
      <c r="F1448" s="79"/>
      <c r="G1448" s="3"/>
    </row>
    <row r="1449" spans="1:7" x14ac:dyDescent="0.2">
      <c r="A1449" s="206" t="s">
        <v>2026</v>
      </c>
      <c r="B1449" s="205" t="s">
        <v>2027</v>
      </c>
      <c r="C1449" s="207" t="s">
        <v>2030</v>
      </c>
      <c r="D1449" s="79" t="s">
        <v>244</v>
      </c>
      <c r="E1449" s="77"/>
      <c r="F1449" s="79"/>
      <c r="G1449" s="3"/>
    </row>
    <row r="1450" spans="1:7" x14ac:dyDescent="0.2">
      <c r="A1450" s="139" t="s">
        <v>2031</v>
      </c>
      <c r="B1450" s="208" t="s">
        <v>2032</v>
      </c>
      <c r="C1450" s="141" t="s">
        <v>2033</v>
      </c>
      <c r="D1450" s="79" t="s">
        <v>244</v>
      </c>
      <c r="E1450" s="77"/>
      <c r="F1450" s="79"/>
      <c r="G1450" s="3"/>
    </row>
    <row r="1451" spans="1:7" x14ac:dyDescent="0.2">
      <c r="A1451" s="91" t="s">
        <v>2031</v>
      </c>
      <c r="B1451" s="208" t="s">
        <v>2032</v>
      </c>
      <c r="C1451" s="200" t="s">
        <v>2034</v>
      </c>
      <c r="D1451" s="79" t="s">
        <v>244</v>
      </c>
      <c r="E1451" s="77"/>
      <c r="F1451" s="79"/>
      <c r="G1451" s="3"/>
    </row>
    <row r="1452" spans="1:7" x14ac:dyDescent="0.2">
      <c r="A1452" s="91" t="s">
        <v>2035</v>
      </c>
      <c r="B1452" s="92" t="s">
        <v>2036</v>
      </c>
      <c r="C1452" s="106" t="s">
        <v>2037</v>
      </c>
      <c r="D1452" s="79" t="s">
        <v>244</v>
      </c>
      <c r="E1452" s="77"/>
      <c r="F1452" s="79"/>
      <c r="G1452" s="3"/>
    </row>
    <row r="1453" spans="1:7" x14ac:dyDescent="0.2">
      <c r="A1453" s="91" t="s">
        <v>2035</v>
      </c>
      <c r="B1453" s="92" t="s">
        <v>2036</v>
      </c>
      <c r="C1453" s="106" t="s">
        <v>2038</v>
      </c>
      <c r="D1453" s="79" t="s">
        <v>244</v>
      </c>
      <c r="E1453" s="77"/>
      <c r="F1453" s="79"/>
      <c r="G1453" s="3"/>
    </row>
    <row r="1454" spans="1:7" x14ac:dyDescent="0.2">
      <c r="A1454" s="77" t="s">
        <v>2039</v>
      </c>
      <c r="B1454" s="78" t="s">
        <v>2040</v>
      </c>
      <c r="C1454" s="62" t="s">
        <v>2041</v>
      </c>
      <c r="D1454" s="79" t="s">
        <v>38</v>
      </c>
      <c r="E1454" s="77"/>
      <c r="F1454" s="79"/>
      <c r="G1454" s="3"/>
    </row>
    <row r="1455" spans="1:7" ht="25.5" x14ac:dyDescent="0.2">
      <c r="A1455" s="188" t="s">
        <v>2042</v>
      </c>
      <c r="B1455" s="186" t="s">
        <v>2043</v>
      </c>
      <c r="C1455" s="189" t="s">
        <v>2044</v>
      </c>
      <c r="D1455" s="187" t="s">
        <v>38</v>
      </c>
      <c r="E1455" s="188"/>
      <c r="F1455" s="187"/>
      <c r="G1455" s="3"/>
    </row>
    <row r="1456" spans="1:7" s="50" customFormat="1" x14ac:dyDescent="0.2">
      <c r="A1456" s="34" t="s">
        <v>2045</v>
      </c>
      <c r="B1456" s="34"/>
      <c r="C1456" s="35"/>
      <c r="D1456" s="34"/>
      <c r="E1456" s="35"/>
      <c r="F1456" s="34"/>
    </row>
    <row r="1457" spans="1:7" s="20" customFormat="1" ht="25.5" x14ac:dyDescent="0.25">
      <c r="A1457" s="26" t="s">
        <v>7</v>
      </c>
      <c r="B1457" s="26" t="s">
        <v>8</v>
      </c>
      <c r="C1457" s="26" t="s">
        <v>80</v>
      </c>
      <c r="D1457" s="26" t="s">
        <v>10</v>
      </c>
      <c r="E1457" s="26"/>
      <c r="F1457" s="26" t="s">
        <v>12</v>
      </c>
    </row>
    <row r="1458" spans="1:7" x14ac:dyDescent="0.2">
      <c r="A1458" s="77" t="s">
        <v>2046</v>
      </c>
      <c r="B1458" s="78" t="s">
        <v>2047</v>
      </c>
      <c r="C1458" s="62" t="s">
        <v>2048</v>
      </c>
      <c r="D1458" s="79" t="s">
        <v>38</v>
      </c>
      <c r="E1458" s="77" t="s">
        <v>59</v>
      </c>
      <c r="F1458" s="79"/>
      <c r="G1458" s="3"/>
    </row>
    <row r="1459" spans="1:7" x14ac:dyDescent="0.2">
      <c r="A1459" s="77" t="s">
        <v>2046</v>
      </c>
      <c r="B1459" s="78" t="s">
        <v>2047</v>
      </c>
      <c r="C1459" s="62" t="s">
        <v>2049</v>
      </c>
      <c r="D1459" s="79" t="s">
        <v>38</v>
      </c>
      <c r="E1459" s="77" t="s">
        <v>59</v>
      </c>
      <c r="F1459" s="79"/>
      <c r="G1459" s="3"/>
    </row>
    <row r="1460" spans="1:7" x14ac:dyDescent="0.2">
      <c r="A1460" s="77" t="s">
        <v>2046</v>
      </c>
      <c r="B1460" s="78" t="s">
        <v>2047</v>
      </c>
      <c r="C1460" s="62" t="s">
        <v>2050</v>
      </c>
      <c r="D1460" s="79" t="s">
        <v>38</v>
      </c>
      <c r="E1460" s="77" t="s">
        <v>59</v>
      </c>
      <c r="F1460" s="79"/>
      <c r="G1460" s="3"/>
    </row>
    <row r="1461" spans="1:7" x14ac:dyDescent="0.2">
      <c r="A1461" s="77" t="s">
        <v>2051</v>
      </c>
      <c r="B1461" s="78" t="s">
        <v>2052</v>
      </c>
      <c r="C1461" s="62" t="s">
        <v>2053</v>
      </c>
      <c r="D1461" s="79" t="s">
        <v>38</v>
      </c>
      <c r="E1461" s="77" t="s">
        <v>59</v>
      </c>
      <c r="F1461" s="79"/>
      <c r="G1461" s="3"/>
    </row>
    <row r="1462" spans="1:7" x14ac:dyDescent="0.2">
      <c r="A1462" s="206" t="s">
        <v>2054</v>
      </c>
      <c r="B1462" s="205" t="s">
        <v>2055</v>
      </c>
      <c r="C1462" s="209" t="s">
        <v>2056</v>
      </c>
      <c r="D1462" s="79" t="s">
        <v>38</v>
      </c>
      <c r="E1462" s="77"/>
      <c r="F1462" s="79"/>
      <c r="G1462" s="3"/>
    </row>
    <row r="1463" spans="1:7" x14ac:dyDescent="0.2">
      <c r="A1463" s="77" t="s">
        <v>2054</v>
      </c>
      <c r="B1463" s="78" t="s">
        <v>2055</v>
      </c>
      <c r="C1463" s="62" t="s">
        <v>2057</v>
      </c>
      <c r="D1463" s="79" t="s">
        <v>38</v>
      </c>
      <c r="E1463" s="77"/>
      <c r="F1463" s="79"/>
      <c r="G1463" s="3"/>
    </row>
    <row r="1464" spans="1:7" x14ac:dyDescent="0.2">
      <c r="A1464" s="77" t="s">
        <v>2058</v>
      </c>
      <c r="B1464" s="78" t="s">
        <v>2059</v>
      </c>
      <c r="C1464" s="62" t="s">
        <v>2060</v>
      </c>
      <c r="D1464" s="79" t="s">
        <v>38</v>
      </c>
      <c r="E1464" s="77"/>
      <c r="F1464" s="79"/>
      <c r="G1464" s="73">
        <v>40802</v>
      </c>
    </row>
    <row r="1465" spans="1:7" x14ac:dyDescent="0.2">
      <c r="A1465" s="77" t="s">
        <v>2061</v>
      </c>
      <c r="B1465" s="3" t="s">
        <v>2062</v>
      </c>
      <c r="C1465" s="3" t="s">
        <v>2063</v>
      </c>
      <c r="D1465" s="79" t="s">
        <v>38</v>
      </c>
      <c r="E1465" s="77"/>
      <c r="F1465" s="79"/>
      <c r="G1465" s="73">
        <v>40630</v>
      </c>
    </row>
    <row r="1466" spans="1:7" x14ac:dyDescent="0.2">
      <c r="A1466" s="77" t="s">
        <v>2061</v>
      </c>
      <c r="B1466" s="3" t="s">
        <v>2062</v>
      </c>
      <c r="C1466" s="3" t="s">
        <v>2064</v>
      </c>
      <c r="D1466" s="79" t="s">
        <v>38</v>
      </c>
      <c r="E1466" s="77"/>
      <c r="F1466" s="79"/>
      <c r="G1466" s="73">
        <v>42389</v>
      </c>
    </row>
    <row r="1467" spans="1:7" x14ac:dyDescent="0.2">
      <c r="A1467" s="77" t="s">
        <v>2061</v>
      </c>
      <c r="B1467" s="3" t="s">
        <v>2062</v>
      </c>
      <c r="C1467" s="3" t="s">
        <v>2065</v>
      </c>
      <c r="D1467" s="79" t="s">
        <v>38</v>
      </c>
      <c r="E1467" s="77"/>
      <c r="F1467" s="79"/>
      <c r="G1467" s="73">
        <v>42389</v>
      </c>
    </row>
    <row r="1468" spans="1:7" x14ac:dyDescent="0.2">
      <c r="A1468" s="77" t="s">
        <v>2061</v>
      </c>
      <c r="B1468" s="3" t="s">
        <v>2062</v>
      </c>
      <c r="C1468" s="3" t="s">
        <v>2066</v>
      </c>
      <c r="D1468" s="79" t="s">
        <v>38</v>
      </c>
      <c r="G1468" s="73">
        <v>40630</v>
      </c>
    </row>
    <row r="1469" spans="1:7" s="50" customFormat="1" x14ac:dyDescent="0.2">
      <c r="A1469" s="34" t="s">
        <v>2067</v>
      </c>
      <c r="B1469" s="34"/>
      <c r="C1469" s="35"/>
      <c r="D1469" s="34"/>
      <c r="E1469" s="35"/>
      <c r="F1469" s="34"/>
    </row>
    <row r="1470" spans="1:7" s="20" customFormat="1" ht="25.5" x14ac:dyDescent="0.25">
      <c r="A1470" s="26" t="s">
        <v>7</v>
      </c>
      <c r="B1470" s="26" t="s">
        <v>8</v>
      </c>
      <c r="C1470" s="26" t="s">
        <v>80</v>
      </c>
      <c r="D1470" s="26" t="s">
        <v>10</v>
      </c>
      <c r="E1470" s="26"/>
      <c r="F1470" s="26" t="s">
        <v>12</v>
      </c>
    </row>
    <row r="1471" spans="1:7" s="20" customFormat="1" ht="25.5" x14ac:dyDescent="0.2">
      <c r="A1471" s="206" t="s">
        <v>2068</v>
      </c>
      <c r="B1471" s="205" t="s">
        <v>2069</v>
      </c>
      <c r="C1471" s="209" t="s">
        <v>2070</v>
      </c>
      <c r="D1471" s="26" t="s">
        <v>38</v>
      </c>
      <c r="E1471" s="26"/>
      <c r="F1471" s="26"/>
    </row>
    <row r="1472" spans="1:7" x14ac:dyDescent="0.2">
      <c r="A1472" s="87" t="str">
        <f>"L04AC05"</f>
        <v>L04AC05</v>
      </c>
      <c r="B1472" s="88" t="str">
        <f>"Ustekinumab"</f>
        <v>Ustekinumab</v>
      </c>
      <c r="C1472" s="89" t="str">
        <f>"45 mg. soluz.iniett."</f>
        <v>45 mg. soluz.iniett.</v>
      </c>
      <c r="D1472" s="27" t="s">
        <v>38</v>
      </c>
      <c r="G1472" s="5"/>
    </row>
    <row r="1473" spans="1:7" x14ac:dyDescent="0.2">
      <c r="A1473" s="87" t="str">
        <f>"L04AC07"</f>
        <v>L04AC07</v>
      </c>
      <c r="B1473" s="3" t="s">
        <v>2071</v>
      </c>
      <c r="C1473" s="25" t="s">
        <v>2072</v>
      </c>
      <c r="D1473" s="27" t="s">
        <v>38</v>
      </c>
      <c r="G1473" s="201">
        <v>40630</v>
      </c>
    </row>
    <row r="1474" spans="1:7" x14ac:dyDescent="0.2">
      <c r="A1474" s="87" t="str">
        <f>"L04AC07"</f>
        <v>L04AC07</v>
      </c>
      <c r="B1474" s="3" t="s">
        <v>2071</v>
      </c>
      <c r="C1474" s="25" t="s">
        <v>2073</v>
      </c>
      <c r="D1474" s="27" t="s">
        <v>38</v>
      </c>
      <c r="G1474" s="201">
        <v>42032</v>
      </c>
    </row>
    <row r="1475" spans="1:7" s="50" customFormat="1" x14ac:dyDescent="0.2">
      <c r="A1475" s="34" t="s">
        <v>2074</v>
      </c>
      <c r="B1475" s="34"/>
      <c r="C1475" s="35"/>
      <c r="D1475" s="34"/>
      <c r="E1475" s="35"/>
      <c r="F1475" s="34"/>
    </row>
    <row r="1476" spans="1:7" s="20" customFormat="1" ht="25.5" x14ac:dyDescent="0.25">
      <c r="A1476" s="26" t="s">
        <v>7</v>
      </c>
      <c r="B1476" s="26" t="s">
        <v>8</v>
      </c>
      <c r="C1476" s="26" t="s">
        <v>80</v>
      </c>
      <c r="D1476" s="26" t="s">
        <v>10</v>
      </c>
      <c r="E1476" s="26"/>
      <c r="F1476" s="26" t="s">
        <v>12</v>
      </c>
    </row>
    <row r="1477" spans="1:7" s="20" customFormat="1" x14ac:dyDescent="0.2">
      <c r="A1477" s="91" t="s">
        <v>2075</v>
      </c>
      <c r="B1477" s="210" t="s">
        <v>2076</v>
      </c>
      <c r="C1477" s="200" t="s">
        <v>2077</v>
      </c>
      <c r="D1477" s="79" t="s">
        <v>244</v>
      </c>
      <c r="E1477" s="26"/>
      <c r="F1477" s="26"/>
    </row>
    <row r="1478" spans="1:7" s="20" customFormat="1" x14ac:dyDescent="0.2">
      <c r="A1478" s="91" t="s">
        <v>2075</v>
      </c>
      <c r="B1478" s="210" t="s">
        <v>2076</v>
      </c>
      <c r="C1478" s="200" t="s">
        <v>2078</v>
      </c>
      <c r="D1478" s="79" t="s">
        <v>244</v>
      </c>
      <c r="E1478" s="26"/>
      <c r="F1478" s="26"/>
    </row>
    <row r="1479" spans="1:7" s="20" customFormat="1" x14ac:dyDescent="0.2">
      <c r="A1479" s="91" t="s">
        <v>2075</v>
      </c>
      <c r="B1479" s="210" t="s">
        <v>2076</v>
      </c>
      <c r="C1479" s="200" t="s">
        <v>2079</v>
      </c>
      <c r="D1479" s="79" t="s">
        <v>244</v>
      </c>
      <c r="E1479" s="26"/>
      <c r="F1479" s="26"/>
    </row>
    <row r="1480" spans="1:7" s="20" customFormat="1" x14ac:dyDescent="0.2">
      <c r="A1480" s="91" t="s">
        <v>2075</v>
      </c>
      <c r="B1480" s="92" t="s">
        <v>2076</v>
      </c>
      <c r="C1480" s="200" t="s">
        <v>2080</v>
      </c>
      <c r="D1480" s="79" t="s">
        <v>244</v>
      </c>
      <c r="E1480" s="26"/>
      <c r="F1480" s="26"/>
    </row>
    <row r="1481" spans="1:7" s="20" customFormat="1" x14ac:dyDescent="0.2">
      <c r="A1481" s="91" t="s">
        <v>2075</v>
      </c>
      <c r="B1481" s="210" t="s">
        <v>2076</v>
      </c>
      <c r="C1481" s="200" t="s">
        <v>1949</v>
      </c>
      <c r="D1481" s="79" t="s">
        <v>244</v>
      </c>
      <c r="E1481" s="26"/>
      <c r="F1481" s="26"/>
    </row>
    <row r="1482" spans="1:7" s="20" customFormat="1" x14ac:dyDescent="0.2">
      <c r="A1482" s="91" t="s">
        <v>2075</v>
      </c>
      <c r="B1482" s="92" t="s">
        <v>2076</v>
      </c>
      <c r="C1482" s="200" t="s">
        <v>2081</v>
      </c>
      <c r="D1482" s="79" t="s">
        <v>244</v>
      </c>
      <c r="E1482" s="26"/>
      <c r="F1482" s="26"/>
    </row>
    <row r="1483" spans="1:7" s="50" customFormat="1" x14ac:dyDescent="0.2">
      <c r="A1483" s="34" t="s">
        <v>2082</v>
      </c>
      <c r="B1483" s="34"/>
      <c r="C1483" s="35"/>
      <c r="D1483" s="34"/>
      <c r="E1483" s="35"/>
      <c r="F1483" s="34"/>
    </row>
    <row r="1484" spans="1:7" s="50" customFormat="1" x14ac:dyDescent="0.2">
      <c r="A1484" s="87" t="str">
        <f>"L04AX02"</f>
        <v>L04AX02</v>
      </c>
      <c r="B1484" s="88" t="str">
        <f>"Talidomide"</f>
        <v>Talidomide</v>
      </c>
      <c r="C1484" s="89" t="str">
        <f>"cps. 50 mg."</f>
        <v>cps. 50 mg.</v>
      </c>
      <c r="D1484" s="34" t="s">
        <v>38</v>
      </c>
      <c r="E1484" s="211"/>
      <c r="F1484" s="34"/>
    </row>
    <row r="1485" spans="1:7" s="19" customFormat="1" x14ac:dyDescent="0.2">
      <c r="A1485" s="77" t="s">
        <v>2083</v>
      </c>
      <c r="B1485" s="78" t="s">
        <v>2084</v>
      </c>
      <c r="C1485" s="62" t="s">
        <v>2085</v>
      </c>
      <c r="D1485" s="79" t="s">
        <v>38</v>
      </c>
      <c r="E1485" s="77"/>
      <c r="F1485" s="79"/>
    </row>
    <row r="1486" spans="1:7" s="19" customFormat="1" x14ac:dyDescent="0.2">
      <c r="A1486" s="77" t="s">
        <v>2083</v>
      </c>
      <c r="B1486" s="78" t="s">
        <v>2084</v>
      </c>
      <c r="C1486" s="62" t="s">
        <v>1931</v>
      </c>
      <c r="D1486" s="79" t="s">
        <v>38</v>
      </c>
      <c r="E1486" s="77"/>
      <c r="F1486" s="79"/>
    </row>
    <row r="1487" spans="1:7" s="19" customFormat="1" x14ac:dyDescent="0.2">
      <c r="A1487" s="77" t="s">
        <v>2083</v>
      </c>
      <c r="B1487" s="78" t="s">
        <v>2084</v>
      </c>
      <c r="C1487" s="62" t="s">
        <v>2086</v>
      </c>
      <c r="D1487" s="79" t="s">
        <v>38</v>
      </c>
      <c r="E1487" s="77"/>
      <c r="F1487" s="79"/>
    </row>
    <row r="1488" spans="1:7" s="19" customFormat="1" x14ac:dyDescent="0.2">
      <c r="A1488" s="77" t="s">
        <v>2083</v>
      </c>
      <c r="B1488" s="78" t="s">
        <v>2084</v>
      </c>
      <c r="C1488" s="62" t="s">
        <v>1898</v>
      </c>
      <c r="D1488" s="79" t="s">
        <v>38</v>
      </c>
      <c r="E1488" s="77"/>
      <c r="F1488" s="79"/>
    </row>
    <row r="1489" spans="1:7" s="19" customFormat="1" x14ac:dyDescent="0.2">
      <c r="A1489" s="77" t="s">
        <v>2087</v>
      </c>
      <c r="B1489" s="78" t="s">
        <v>2088</v>
      </c>
      <c r="C1489" s="62" t="s">
        <v>2089</v>
      </c>
      <c r="D1489" s="79" t="s">
        <v>38</v>
      </c>
      <c r="E1489" s="77"/>
      <c r="F1489" s="79"/>
      <c r="G1489" s="86">
        <v>42389</v>
      </c>
    </row>
    <row r="1490" spans="1:7" s="19" customFormat="1" x14ac:dyDescent="0.2">
      <c r="A1490" s="77" t="s">
        <v>2087</v>
      </c>
      <c r="B1490" s="78" t="s">
        <v>2088</v>
      </c>
      <c r="C1490" s="62" t="s">
        <v>2090</v>
      </c>
      <c r="D1490" s="79" t="s">
        <v>38</v>
      </c>
      <c r="E1490" s="77"/>
      <c r="F1490" s="79"/>
      <c r="G1490" s="86">
        <v>42389</v>
      </c>
    </row>
    <row r="1491" spans="1:7" s="19" customFormat="1" x14ac:dyDescent="0.2">
      <c r="A1491" s="77" t="s">
        <v>2087</v>
      </c>
      <c r="B1491" s="78" t="s">
        <v>2088</v>
      </c>
      <c r="C1491" s="62" t="s">
        <v>2091</v>
      </c>
      <c r="D1491" s="79" t="s">
        <v>38</v>
      </c>
      <c r="E1491" s="77"/>
      <c r="F1491" s="79"/>
      <c r="G1491" s="86">
        <v>42389</v>
      </c>
    </row>
    <row r="1492" spans="1:7" s="19" customFormat="1" x14ac:dyDescent="0.2">
      <c r="A1492" s="77" t="s">
        <v>2087</v>
      </c>
      <c r="B1492" s="78" t="s">
        <v>2088</v>
      </c>
      <c r="C1492" s="62" t="s">
        <v>2092</v>
      </c>
      <c r="D1492" s="79" t="s">
        <v>38</v>
      </c>
      <c r="E1492" s="77"/>
      <c r="F1492" s="79"/>
      <c r="G1492" s="86">
        <v>42389</v>
      </c>
    </row>
    <row r="1493" spans="1:7" s="50" customFormat="1" x14ac:dyDescent="0.2">
      <c r="A1493" s="174" t="s">
        <v>2093</v>
      </c>
      <c r="B1493" s="174"/>
      <c r="C1493" s="174"/>
      <c r="D1493" s="174"/>
      <c r="E1493" s="175"/>
      <c r="F1493" s="174"/>
    </row>
    <row r="1494" spans="1:7" s="50" customFormat="1" x14ac:dyDescent="0.2">
      <c r="A1494" s="151" t="s">
        <v>2094</v>
      </c>
      <c r="B1494" s="151"/>
      <c r="C1494" s="152"/>
      <c r="D1494" s="151"/>
      <c r="E1494" s="152"/>
      <c r="F1494" s="151"/>
    </row>
    <row r="1495" spans="1:7" s="50" customFormat="1" x14ac:dyDescent="0.2">
      <c r="A1495" s="51" t="s">
        <v>2095</v>
      </c>
      <c r="B1495" s="51"/>
      <c r="C1495" s="52"/>
      <c r="D1495" s="51"/>
      <c r="E1495" s="52"/>
      <c r="F1495" s="51"/>
    </row>
    <row r="1496" spans="1:7" s="50" customFormat="1" x14ac:dyDescent="0.2">
      <c r="A1496" s="29" t="s">
        <v>2096</v>
      </c>
      <c r="B1496" s="29"/>
      <c r="C1496" s="30"/>
      <c r="D1496" s="29"/>
      <c r="E1496" s="30"/>
      <c r="F1496" s="29"/>
    </row>
    <row r="1497" spans="1:7" s="50" customFormat="1" x14ac:dyDescent="0.2">
      <c r="A1497" s="34" t="s">
        <v>2097</v>
      </c>
      <c r="B1497" s="34"/>
      <c r="C1497" s="35"/>
      <c r="D1497" s="34"/>
      <c r="E1497" s="35"/>
      <c r="F1497" s="34"/>
    </row>
    <row r="1498" spans="1:7" s="50" customFormat="1" ht="25.5" x14ac:dyDescent="0.2">
      <c r="A1498" s="26" t="s">
        <v>7</v>
      </c>
      <c r="B1498" s="26" t="s">
        <v>8</v>
      </c>
      <c r="C1498" s="26" t="s">
        <v>80</v>
      </c>
      <c r="D1498" s="20" t="s">
        <v>2098</v>
      </c>
      <c r="E1498" s="20"/>
      <c r="F1498" s="20" t="s">
        <v>12</v>
      </c>
    </row>
    <row r="1499" spans="1:7" s="50" customFormat="1" x14ac:dyDescent="0.2">
      <c r="A1499" s="151" t="s">
        <v>2094</v>
      </c>
      <c r="B1499" s="151"/>
      <c r="C1499" s="152"/>
      <c r="D1499" s="151"/>
      <c r="E1499" s="152"/>
      <c r="F1499" s="151"/>
    </row>
    <row r="1500" spans="1:7" x14ac:dyDescent="0.2">
      <c r="A1500" s="110" t="s">
        <v>2099</v>
      </c>
      <c r="B1500" s="118" t="s">
        <v>2100</v>
      </c>
      <c r="C1500" s="65" t="s">
        <v>2101</v>
      </c>
      <c r="D1500" s="79" t="s">
        <v>30</v>
      </c>
      <c r="E1500" s="77"/>
      <c r="F1500" s="79">
        <v>66</v>
      </c>
      <c r="G1500" s="3"/>
    </row>
    <row r="1501" spans="1:7" ht="25.5" x14ac:dyDescent="0.2">
      <c r="A1501" s="110" t="s">
        <v>2099</v>
      </c>
      <c r="B1501" s="64" t="s">
        <v>2102</v>
      </c>
      <c r="C1501" s="65" t="s">
        <v>2103</v>
      </c>
      <c r="D1501" s="79" t="s">
        <v>30</v>
      </c>
      <c r="E1501" s="77"/>
      <c r="F1501" s="212"/>
      <c r="G1501" s="3"/>
    </row>
    <row r="1502" spans="1:7" x14ac:dyDescent="0.2">
      <c r="A1502" s="63" t="s">
        <v>2104</v>
      </c>
      <c r="B1502" s="78" t="s">
        <v>2105</v>
      </c>
      <c r="C1502" s="83" t="s">
        <v>2106</v>
      </c>
      <c r="D1502" s="79" t="s">
        <v>30</v>
      </c>
      <c r="E1502" s="77"/>
      <c r="F1502" s="79">
        <v>66</v>
      </c>
      <c r="G1502" s="3"/>
    </row>
    <row r="1503" spans="1:7" x14ac:dyDescent="0.2">
      <c r="A1503" s="63" t="s">
        <v>2104</v>
      </c>
      <c r="B1503" s="78" t="s">
        <v>2105</v>
      </c>
      <c r="C1503" s="83" t="s">
        <v>2107</v>
      </c>
      <c r="D1503" s="79" t="s">
        <v>30</v>
      </c>
      <c r="E1503" s="77"/>
      <c r="F1503" s="79"/>
      <c r="G1503" s="3"/>
    </row>
    <row r="1504" spans="1:7" x14ac:dyDescent="0.2">
      <c r="A1504" s="77" t="s">
        <v>2108</v>
      </c>
      <c r="B1504" s="78" t="s">
        <v>2109</v>
      </c>
      <c r="C1504" s="62" t="s">
        <v>2110</v>
      </c>
      <c r="D1504" s="79" t="s">
        <v>16</v>
      </c>
      <c r="E1504" s="77"/>
      <c r="F1504" s="79"/>
      <c r="G1504" s="3"/>
    </row>
    <row r="1505" spans="1:7" x14ac:dyDescent="0.2">
      <c r="A1505" s="63" t="s">
        <v>2108</v>
      </c>
      <c r="B1505" s="78" t="s">
        <v>2109</v>
      </c>
      <c r="C1505" s="83" t="s">
        <v>2111</v>
      </c>
      <c r="D1505" s="79" t="s">
        <v>30</v>
      </c>
      <c r="E1505" s="77"/>
      <c r="F1505" s="79"/>
      <c r="G1505" s="3"/>
    </row>
    <row r="1506" spans="1:7" s="50" customFormat="1" ht="25.5" x14ac:dyDescent="0.2">
      <c r="A1506" s="26" t="s">
        <v>7</v>
      </c>
      <c r="B1506" s="26" t="s">
        <v>8</v>
      </c>
      <c r="C1506" s="26" t="s">
        <v>80</v>
      </c>
      <c r="D1506" s="20" t="s">
        <v>2098</v>
      </c>
      <c r="E1506" s="20"/>
      <c r="F1506" s="20" t="s">
        <v>12</v>
      </c>
    </row>
    <row r="1507" spans="1:7" s="50" customFormat="1" x14ac:dyDescent="0.2">
      <c r="A1507" s="91" t="s">
        <v>2112</v>
      </c>
      <c r="B1507" s="210" t="s">
        <v>2113</v>
      </c>
      <c r="C1507" s="213" t="s">
        <v>2114</v>
      </c>
      <c r="D1507" s="20" t="s">
        <v>30</v>
      </c>
      <c r="E1507" s="20"/>
      <c r="F1507" s="20"/>
    </row>
    <row r="1508" spans="1:7" ht="25.5" x14ac:dyDescent="0.2">
      <c r="A1508" s="63" t="s">
        <v>2115</v>
      </c>
      <c r="B1508" s="105" t="s">
        <v>2116</v>
      </c>
      <c r="C1508" s="83" t="s">
        <v>2117</v>
      </c>
      <c r="D1508" s="79" t="s">
        <v>30</v>
      </c>
      <c r="E1508" s="77"/>
      <c r="F1508" s="79"/>
      <c r="G1508" s="3"/>
    </row>
    <row r="1509" spans="1:7" s="50" customFormat="1" x14ac:dyDescent="0.2">
      <c r="A1509" s="34" t="s">
        <v>2118</v>
      </c>
      <c r="B1509" s="34"/>
      <c r="C1509" s="35"/>
      <c r="D1509" s="34"/>
      <c r="E1509" s="35"/>
      <c r="F1509" s="34"/>
    </row>
    <row r="1510" spans="1:7" s="50" customFormat="1" ht="25.5" x14ac:dyDescent="0.2">
      <c r="A1510" s="26" t="s">
        <v>7</v>
      </c>
      <c r="B1510" s="26" t="s">
        <v>8</v>
      </c>
      <c r="C1510" s="26" t="s">
        <v>80</v>
      </c>
      <c r="D1510" s="20" t="s">
        <v>2098</v>
      </c>
      <c r="E1510" s="20"/>
      <c r="F1510" s="20" t="s">
        <v>12</v>
      </c>
    </row>
    <row r="1511" spans="1:7" x14ac:dyDescent="0.2">
      <c r="A1511" s="77" t="s">
        <v>2119</v>
      </c>
      <c r="B1511" s="105" t="s">
        <v>2120</v>
      </c>
      <c r="C1511" s="39" t="s">
        <v>2121</v>
      </c>
      <c r="D1511" s="84" t="s">
        <v>30</v>
      </c>
      <c r="E1511" s="48"/>
      <c r="F1511" s="84">
        <v>66</v>
      </c>
      <c r="G1511" s="3"/>
    </row>
    <row r="1512" spans="1:7" s="50" customFormat="1" x14ac:dyDescent="0.2">
      <c r="A1512" s="26"/>
      <c r="B1512" s="26"/>
      <c r="C1512" s="26"/>
      <c r="D1512" s="20"/>
      <c r="E1512" s="20"/>
      <c r="F1512" s="20"/>
    </row>
    <row r="1513" spans="1:7" ht="14.25" x14ac:dyDescent="0.2">
      <c r="A1513" s="80" t="s">
        <v>2122</v>
      </c>
      <c r="B1513" s="80" t="s">
        <v>2123</v>
      </c>
      <c r="C1513" s="80" t="s">
        <v>58</v>
      </c>
      <c r="D1513" s="27" t="s">
        <v>30</v>
      </c>
      <c r="G1513" s="5"/>
    </row>
    <row r="1514" spans="1:7" s="50" customFormat="1" x14ac:dyDescent="0.2">
      <c r="A1514" s="51" t="s">
        <v>2124</v>
      </c>
      <c r="B1514" s="51"/>
      <c r="C1514" s="52"/>
      <c r="D1514" s="51"/>
      <c r="E1514" s="52"/>
      <c r="F1514" s="51"/>
    </row>
    <row r="1515" spans="1:7" s="50" customFormat="1" x14ac:dyDescent="0.2">
      <c r="A1515" s="29" t="s">
        <v>2125</v>
      </c>
      <c r="B1515" s="29"/>
      <c r="C1515" s="30"/>
      <c r="D1515" s="29"/>
      <c r="E1515" s="30"/>
      <c r="F1515" s="29"/>
    </row>
    <row r="1516" spans="1:7" s="50" customFormat="1" x14ac:dyDescent="0.2">
      <c r="A1516" s="34" t="s">
        <v>2126</v>
      </c>
      <c r="B1516" s="34"/>
      <c r="C1516" s="35"/>
      <c r="D1516" s="34"/>
      <c r="E1516" s="35"/>
      <c r="F1516" s="34"/>
    </row>
    <row r="1517" spans="1:7" s="50" customFormat="1" ht="25.5" x14ac:dyDescent="0.2">
      <c r="A1517" s="26" t="s">
        <v>7</v>
      </c>
      <c r="B1517" s="26" t="s">
        <v>8</v>
      </c>
      <c r="C1517" s="26" t="s">
        <v>80</v>
      </c>
      <c r="D1517" s="20" t="s">
        <v>2098</v>
      </c>
      <c r="E1517" s="20"/>
      <c r="F1517" s="20" t="s">
        <v>12</v>
      </c>
    </row>
    <row r="1518" spans="1:7" s="50" customFormat="1" ht="25.5" x14ac:dyDescent="0.2">
      <c r="A1518" s="91" t="s">
        <v>2127</v>
      </c>
      <c r="B1518" s="92" t="s">
        <v>2128</v>
      </c>
      <c r="C1518" s="106" t="s">
        <v>2129</v>
      </c>
      <c r="D1518" s="100" t="s">
        <v>16</v>
      </c>
      <c r="E1518" s="137"/>
      <c r="F1518" s="136"/>
    </row>
    <row r="1519" spans="1:7" s="50" customFormat="1" x14ac:dyDescent="0.2">
      <c r="A1519" s="91" t="s">
        <v>2127</v>
      </c>
      <c r="B1519" s="92" t="s">
        <v>2128</v>
      </c>
      <c r="C1519" s="213" t="s">
        <v>2130</v>
      </c>
      <c r="D1519" s="100" t="s">
        <v>16</v>
      </c>
      <c r="E1519" s="137"/>
      <c r="F1519" s="136"/>
    </row>
    <row r="1520" spans="1:7" s="50" customFormat="1" x14ac:dyDescent="0.2">
      <c r="A1520" s="51" t="s">
        <v>2131</v>
      </c>
      <c r="B1520" s="51"/>
      <c r="C1520" s="52"/>
      <c r="D1520" s="51"/>
      <c r="E1520" s="52"/>
      <c r="F1520" s="51"/>
    </row>
    <row r="1521" spans="1:7" s="50" customFormat="1" x14ac:dyDescent="0.2">
      <c r="A1521" s="29" t="s">
        <v>2132</v>
      </c>
      <c r="B1521" s="29"/>
      <c r="C1521" s="30"/>
      <c r="D1521" s="29"/>
      <c r="E1521" s="30"/>
      <c r="F1521" s="29"/>
    </row>
    <row r="1522" spans="1:7" s="50" customFormat="1" x14ac:dyDescent="0.2">
      <c r="A1522" s="34" t="s">
        <v>2133</v>
      </c>
      <c r="B1522" s="34"/>
      <c r="C1522" s="35"/>
      <c r="D1522" s="34"/>
      <c r="E1522" s="35"/>
      <c r="F1522" s="34"/>
    </row>
    <row r="1523" spans="1:7" s="50" customFormat="1" ht="25.5" x14ac:dyDescent="0.2">
      <c r="A1523" s="26" t="s">
        <v>7</v>
      </c>
      <c r="B1523" s="26" t="s">
        <v>8</v>
      </c>
      <c r="C1523" s="26" t="s">
        <v>80</v>
      </c>
      <c r="D1523" s="20" t="s">
        <v>2098</v>
      </c>
      <c r="E1523" s="20"/>
      <c r="F1523" s="20" t="s">
        <v>12</v>
      </c>
    </row>
    <row r="1524" spans="1:7" ht="25.5" x14ac:dyDescent="0.2">
      <c r="A1524" s="188" t="s">
        <v>2134</v>
      </c>
      <c r="B1524" s="186" t="s">
        <v>2135</v>
      </c>
      <c r="C1524" s="189" t="s">
        <v>2136</v>
      </c>
      <c r="D1524" s="79" t="s">
        <v>38</v>
      </c>
      <c r="E1524" s="77"/>
      <c r="F1524" s="79"/>
      <c r="G1524" s="3"/>
    </row>
    <row r="1525" spans="1:7" s="50" customFormat="1" x14ac:dyDescent="0.2">
      <c r="A1525" s="34" t="s">
        <v>2137</v>
      </c>
      <c r="B1525" s="34"/>
      <c r="C1525" s="35"/>
      <c r="D1525" s="34"/>
      <c r="E1525" s="35"/>
      <c r="F1525" s="34"/>
    </row>
    <row r="1526" spans="1:7" s="50" customFormat="1" ht="25.5" x14ac:dyDescent="0.2">
      <c r="A1526" s="26" t="s">
        <v>7</v>
      </c>
      <c r="B1526" s="26" t="s">
        <v>8</v>
      </c>
      <c r="C1526" s="26" t="s">
        <v>80</v>
      </c>
      <c r="D1526" s="20" t="s">
        <v>2098</v>
      </c>
      <c r="E1526" s="20"/>
      <c r="F1526" s="20" t="s">
        <v>12</v>
      </c>
    </row>
    <row r="1527" spans="1:7" x14ac:dyDescent="0.2">
      <c r="A1527" s="110" t="s">
        <v>2138</v>
      </c>
      <c r="B1527" s="64" t="s">
        <v>2139</v>
      </c>
      <c r="C1527" s="65" t="s">
        <v>2140</v>
      </c>
      <c r="D1527" s="79" t="s">
        <v>38</v>
      </c>
      <c r="E1527" s="78"/>
      <c r="F1527" s="111"/>
      <c r="G1527" s="3"/>
    </row>
    <row r="1528" spans="1:7" x14ac:dyDescent="0.2">
      <c r="A1528" s="110" t="s">
        <v>2141</v>
      </c>
      <c r="B1528" s="64" t="s">
        <v>2142</v>
      </c>
      <c r="C1528" s="65" t="s">
        <v>2143</v>
      </c>
      <c r="D1528" s="79" t="s">
        <v>38</v>
      </c>
      <c r="E1528" s="77"/>
      <c r="F1528" s="111"/>
      <c r="G1528" s="3"/>
    </row>
    <row r="1529" spans="1:7" x14ac:dyDescent="0.2">
      <c r="A1529" s="110" t="s">
        <v>2141</v>
      </c>
      <c r="B1529" s="64" t="s">
        <v>2142</v>
      </c>
      <c r="C1529" s="65" t="s">
        <v>2144</v>
      </c>
      <c r="D1529" s="111" t="s">
        <v>16</v>
      </c>
      <c r="E1529" s="107"/>
      <c r="F1529" s="111"/>
      <c r="G1529" s="3"/>
    </row>
    <row r="1530" spans="1:7" x14ac:dyDescent="0.2">
      <c r="A1530" s="110" t="s">
        <v>2145</v>
      </c>
      <c r="B1530" s="118" t="s">
        <v>2146</v>
      </c>
      <c r="C1530" s="65" t="s">
        <v>2147</v>
      </c>
      <c r="D1530" s="79" t="s">
        <v>38</v>
      </c>
      <c r="E1530" s="77" t="s">
        <v>59</v>
      </c>
      <c r="F1530" s="111"/>
      <c r="G1530" s="3"/>
    </row>
    <row r="1531" spans="1:7" x14ac:dyDescent="0.2">
      <c r="A1531" s="110" t="s">
        <v>2145</v>
      </c>
      <c r="B1531" s="118" t="s">
        <v>2146</v>
      </c>
      <c r="C1531" s="65" t="s">
        <v>2148</v>
      </c>
      <c r="D1531" s="111" t="s">
        <v>16</v>
      </c>
      <c r="E1531" s="77" t="s">
        <v>59</v>
      </c>
      <c r="F1531" s="111"/>
      <c r="G1531" s="3"/>
    </row>
    <row r="1532" spans="1:7" s="50" customFormat="1" x14ac:dyDescent="0.2">
      <c r="A1532" s="34" t="s">
        <v>2149</v>
      </c>
      <c r="B1532" s="34"/>
      <c r="C1532" s="35"/>
      <c r="D1532" s="34"/>
      <c r="E1532" s="35"/>
      <c r="F1532" s="34"/>
    </row>
    <row r="1533" spans="1:7" s="50" customFormat="1" ht="25.5" x14ac:dyDescent="0.2">
      <c r="A1533" s="26" t="s">
        <v>7</v>
      </c>
      <c r="B1533" s="26" t="s">
        <v>8</v>
      </c>
      <c r="C1533" s="26" t="s">
        <v>80</v>
      </c>
      <c r="D1533" s="20" t="s">
        <v>2098</v>
      </c>
      <c r="E1533" s="20"/>
      <c r="F1533" s="20" t="s">
        <v>12</v>
      </c>
    </row>
    <row r="1534" spans="1:7" x14ac:dyDescent="0.2">
      <c r="A1534" s="188" t="s">
        <v>2150</v>
      </c>
      <c r="B1534" s="186" t="s">
        <v>2151</v>
      </c>
      <c r="C1534" s="189" t="s">
        <v>2152</v>
      </c>
      <c r="D1534" s="79" t="s">
        <v>38</v>
      </c>
      <c r="E1534" s="77"/>
      <c r="F1534" s="79"/>
      <c r="G1534" s="3"/>
    </row>
    <row r="1535" spans="1:7" x14ac:dyDescent="0.2">
      <c r="A1535" s="154" t="s">
        <v>2150</v>
      </c>
      <c r="B1535" s="186" t="s">
        <v>2151</v>
      </c>
      <c r="C1535" s="156" t="s">
        <v>2153</v>
      </c>
      <c r="D1535" s="84" t="s">
        <v>38</v>
      </c>
      <c r="E1535" s="48"/>
      <c r="F1535" s="79"/>
      <c r="G1535" s="3"/>
    </row>
    <row r="1536" spans="1:7" s="50" customFormat="1" x14ac:dyDescent="0.2">
      <c r="A1536" s="29" t="s">
        <v>2154</v>
      </c>
      <c r="B1536" s="29"/>
      <c r="C1536" s="30"/>
      <c r="D1536" s="29"/>
      <c r="E1536" s="30"/>
      <c r="F1536" s="29"/>
    </row>
    <row r="1537" spans="1:7" s="50" customFormat="1" x14ac:dyDescent="0.2">
      <c r="A1537" s="34" t="s">
        <v>2155</v>
      </c>
      <c r="B1537" s="34"/>
      <c r="C1537" s="35"/>
      <c r="D1537" s="34"/>
      <c r="E1537" s="35"/>
      <c r="F1537" s="34"/>
    </row>
    <row r="1538" spans="1:7" s="50" customFormat="1" ht="25.5" x14ac:dyDescent="0.2">
      <c r="A1538" s="26" t="s">
        <v>7</v>
      </c>
      <c r="B1538" s="26" t="s">
        <v>8</v>
      </c>
      <c r="C1538" s="26" t="s">
        <v>80</v>
      </c>
      <c r="D1538" s="20" t="s">
        <v>2098</v>
      </c>
      <c r="E1538" s="20"/>
      <c r="F1538" s="20" t="s">
        <v>12</v>
      </c>
    </row>
    <row r="1539" spans="1:7" ht="25.5" x14ac:dyDescent="0.2">
      <c r="A1539" s="110" t="s">
        <v>2156</v>
      </c>
      <c r="B1539" s="118" t="s">
        <v>2157</v>
      </c>
      <c r="C1539" s="65" t="s">
        <v>2158</v>
      </c>
      <c r="D1539" s="79" t="s">
        <v>16</v>
      </c>
      <c r="E1539" s="77"/>
      <c r="F1539" s="111"/>
      <c r="G1539" s="3"/>
    </row>
    <row r="1540" spans="1:7" s="50" customFormat="1" x14ac:dyDescent="0.2">
      <c r="A1540" s="29" t="s">
        <v>2159</v>
      </c>
      <c r="B1540" s="29"/>
      <c r="C1540" s="30"/>
      <c r="D1540" s="29"/>
      <c r="E1540" s="30"/>
      <c r="F1540" s="29"/>
    </row>
    <row r="1541" spans="1:7" s="50" customFormat="1" x14ac:dyDescent="0.2">
      <c r="A1541" s="34" t="s">
        <v>2160</v>
      </c>
      <c r="B1541" s="34"/>
      <c r="C1541" s="35"/>
      <c r="D1541" s="34"/>
      <c r="E1541" s="35"/>
      <c r="F1541" s="34"/>
    </row>
    <row r="1542" spans="1:7" s="50" customFormat="1" ht="25.5" x14ac:dyDescent="0.2">
      <c r="A1542" s="26" t="s">
        <v>7</v>
      </c>
      <c r="B1542" s="26" t="s">
        <v>8</v>
      </c>
      <c r="C1542" s="26" t="s">
        <v>80</v>
      </c>
      <c r="D1542" s="20" t="s">
        <v>2098</v>
      </c>
      <c r="E1542" s="20"/>
      <c r="F1542" s="20" t="s">
        <v>12</v>
      </c>
    </row>
    <row r="1543" spans="1:7" s="50" customFormat="1" x14ac:dyDescent="0.2">
      <c r="A1543" s="51" t="s">
        <v>2161</v>
      </c>
      <c r="B1543" s="51"/>
      <c r="C1543" s="52"/>
      <c r="D1543" s="51"/>
      <c r="E1543" s="52"/>
      <c r="F1543" s="51"/>
    </row>
    <row r="1544" spans="1:7" s="50" customFormat="1" x14ac:dyDescent="0.2">
      <c r="A1544" s="29" t="s">
        <v>2162</v>
      </c>
      <c r="B1544" s="29"/>
      <c r="C1544" s="30"/>
      <c r="D1544" s="29"/>
      <c r="E1544" s="30"/>
      <c r="F1544" s="29"/>
    </row>
    <row r="1545" spans="1:7" s="50" customFormat="1" x14ac:dyDescent="0.2">
      <c r="A1545" s="34" t="s">
        <v>2163</v>
      </c>
      <c r="B1545" s="34"/>
      <c r="C1545" s="35"/>
      <c r="D1545" s="34"/>
      <c r="E1545" s="35"/>
      <c r="F1545" s="34"/>
    </row>
    <row r="1546" spans="1:7" s="50" customFormat="1" ht="25.5" x14ac:dyDescent="0.2">
      <c r="A1546" s="26" t="s">
        <v>7</v>
      </c>
      <c r="B1546" s="26" t="s">
        <v>8</v>
      </c>
      <c r="C1546" s="26" t="s">
        <v>80</v>
      </c>
      <c r="D1546" s="20" t="s">
        <v>2098</v>
      </c>
      <c r="E1546" s="20"/>
      <c r="F1546" s="20" t="s">
        <v>12</v>
      </c>
    </row>
    <row r="1547" spans="1:7" x14ac:dyDescent="0.2">
      <c r="A1547" s="63" t="s">
        <v>2164</v>
      </c>
      <c r="B1547" s="82" t="s">
        <v>2165</v>
      </c>
      <c r="C1547" s="83" t="s">
        <v>323</v>
      </c>
      <c r="D1547" s="79" t="s">
        <v>30</v>
      </c>
      <c r="E1547" s="77"/>
      <c r="F1547" s="79"/>
      <c r="G1547" s="3"/>
    </row>
    <row r="1548" spans="1:7" s="50" customFormat="1" x14ac:dyDescent="0.2">
      <c r="A1548" s="34" t="s">
        <v>2166</v>
      </c>
      <c r="B1548" s="34"/>
      <c r="C1548" s="35"/>
      <c r="D1548" s="34"/>
      <c r="E1548" s="35"/>
      <c r="F1548" s="34"/>
    </row>
    <row r="1549" spans="1:7" s="50" customFormat="1" ht="25.5" x14ac:dyDescent="0.2">
      <c r="A1549" s="26" t="s">
        <v>7</v>
      </c>
      <c r="B1549" s="26" t="s">
        <v>8</v>
      </c>
      <c r="C1549" s="26" t="s">
        <v>80</v>
      </c>
      <c r="D1549" s="20" t="s">
        <v>2098</v>
      </c>
      <c r="E1549" s="20"/>
      <c r="F1549" s="20" t="s">
        <v>12</v>
      </c>
    </row>
    <row r="1550" spans="1:7" s="19" customFormat="1" x14ac:dyDescent="0.2">
      <c r="A1550" s="77" t="s">
        <v>2167</v>
      </c>
      <c r="B1550" s="78" t="s">
        <v>2168</v>
      </c>
      <c r="C1550" s="62" t="s">
        <v>2169</v>
      </c>
      <c r="D1550" s="79" t="s">
        <v>30</v>
      </c>
      <c r="E1550" s="77"/>
      <c r="F1550" s="79"/>
    </row>
    <row r="1551" spans="1:7" s="50" customFormat="1" x14ac:dyDescent="0.2">
      <c r="A1551" s="51" t="s">
        <v>2170</v>
      </c>
      <c r="B1551" s="51"/>
      <c r="C1551" s="52"/>
      <c r="D1551" s="51"/>
      <c r="E1551" s="52"/>
      <c r="F1551" s="51"/>
    </row>
    <row r="1552" spans="1:7" s="50" customFormat="1" x14ac:dyDescent="0.2">
      <c r="A1552" s="29" t="s">
        <v>2171</v>
      </c>
      <c r="B1552" s="29"/>
      <c r="C1552" s="30"/>
      <c r="D1552" s="29"/>
      <c r="E1552" s="30"/>
      <c r="F1552" s="29"/>
    </row>
    <row r="1553" spans="1:7" s="50" customFormat="1" x14ac:dyDescent="0.2">
      <c r="A1553" s="34" t="s">
        <v>2172</v>
      </c>
      <c r="B1553" s="34"/>
      <c r="C1553" s="35"/>
      <c r="D1553" s="34"/>
      <c r="E1553" s="35"/>
      <c r="F1553" s="34"/>
    </row>
    <row r="1554" spans="1:7" s="50" customFormat="1" ht="25.5" x14ac:dyDescent="0.2">
      <c r="A1554" s="26" t="s">
        <v>7</v>
      </c>
      <c r="B1554" s="26" t="s">
        <v>8</v>
      </c>
      <c r="C1554" s="26" t="s">
        <v>80</v>
      </c>
      <c r="D1554" s="20" t="s">
        <v>2098</v>
      </c>
      <c r="E1554" s="20"/>
      <c r="F1554" s="20" t="s">
        <v>12</v>
      </c>
    </row>
    <row r="1555" spans="1:7" ht="25.5" x14ac:dyDescent="0.2">
      <c r="A1555" s="77" t="s">
        <v>2173</v>
      </c>
      <c r="B1555" s="78" t="s">
        <v>2174</v>
      </c>
      <c r="C1555" s="62" t="s">
        <v>2175</v>
      </c>
      <c r="D1555" s="79" t="s">
        <v>16</v>
      </c>
      <c r="E1555" s="77"/>
      <c r="F1555" s="79"/>
      <c r="G1555" s="3"/>
    </row>
    <row r="1556" spans="1:7" x14ac:dyDescent="0.2">
      <c r="A1556" s="77" t="s">
        <v>2176</v>
      </c>
      <c r="B1556" s="78" t="s">
        <v>2177</v>
      </c>
      <c r="C1556" s="62" t="s">
        <v>883</v>
      </c>
      <c r="D1556" s="79" t="s">
        <v>30</v>
      </c>
      <c r="E1556" s="77"/>
      <c r="F1556" s="79">
        <v>79</v>
      </c>
      <c r="G1556" s="3"/>
    </row>
    <row r="1557" spans="1:7" x14ac:dyDescent="0.2">
      <c r="A1557" s="77" t="s">
        <v>2176</v>
      </c>
      <c r="B1557" s="78" t="s">
        <v>2177</v>
      </c>
      <c r="C1557" s="62" t="s">
        <v>2178</v>
      </c>
      <c r="D1557" s="84" t="s">
        <v>30</v>
      </c>
      <c r="E1557" s="48"/>
      <c r="F1557" s="84">
        <v>79</v>
      </c>
      <c r="G1557" s="3"/>
    </row>
    <row r="1558" spans="1:7" ht="25.5" x14ac:dyDescent="0.2">
      <c r="A1558" s="63" t="s">
        <v>2179</v>
      </c>
      <c r="B1558" s="82" t="s">
        <v>2180</v>
      </c>
      <c r="C1558" s="83" t="s">
        <v>2181</v>
      </c>
      <c r="D1558" s="84" t="s">
        <v>244</v>
      </c>
      <c r="E1558" s="48"/>
      <c r="F1558" s="79"/>
      <c r="G1558" s="3"/>
    </row>
    <row r="1559" spans="1:7" ht="25.5" x14ac:dyDescent="0.2">
      <c r="A1559" s="63" t="s">
        <v>2179</v>
      </c>
      <c r="B1559" s="82" t="s">
        <v>2180</v>
      </c>
      <c r="C1559" s="83" t="s">
        <v>2182</v>
      </c>
      <c r="D1559" s="84" t="s">
        <v>38</v>
      </c>
      <c r="E1559" s="48"/>
      <c r="F1559" s="79"/>
      <c r="G1559" s="3"/>
    </row>
    <row r="1560" spans="1:7" ht="25.5" x14ac:dyDescent="0.2">
      <c r="A1560" s="63" t="s">
        <v>2179</v>
      </c>
      <c r="B1560" s="82" t="s">
        <v>2180</v>
      </c>
      <c r="C1560" s="83" t="s">
        <v>2183</v>
      </c>
      <c r="D1560" s="84" t="s">
        <v>244</v>
      </c>
      <c r="E1560" s="48"/>
      <c r="F1560" s="79"/>
      <c r="G1560" s="3"/>
    </row>
    <row r="1561" spans="1:7" x14ac:dyDescent="0.2">
      <c r="A1561" s="87" t="str">
        <f>"M05BA08"</f>
        <v>M05BA08</v>
      </c>
      <c r="B1561" s="88" t="str">
        <f>"Acido Zoledronico (monoidrato)"</f>
        <v>Acido Zoledronico (monoidrato)</v>
      </c>
      <c r="C1561" s="89" t="s">
        <v>2184</v>
      </c>
      <c r="D1561" s="84"/>
      <c r="E1561" s="48"/>
      <c r="F1561" s="79"/>
      <c r="G1561" s="3"/>
    </row>
    <row r="1562" spans="1:7" x14ac:dyDescent="0.2">
      <c r="A1562" s="77" t="s">
        <v>2185</v>
      </c>
      <c r="B1562" s="78" t="s">
        <v>2186</v>
      </c>
      <c r="C1562" s="62" t="s">
        <v>2187</v>
      </c>
      <c r="D1562" s="84" t="s">
        <v>38</v>
      </c>
      <c r="E1562" s="48"/>
      <c r="F1562" s="79"/>
      <c r="G1562" s="3"/>
    </row>
    <row r="1563" spans="1:7" x14ac:dyDescent="0.2">
      <c r="A1563" s="63" t="s">
        <v>2185</v>
      </c>
      <c r="B1563" s="78" t="s">
        <v>2186</v>
      </c>
      <c r="C1563" s="83" t="s">
        <v>2188</v>
      </c>
      <c r="D1563" s="84" t="s">
        <v>38</v>
      </c>
      <c r="E1563" s="48"/>
      <c r="F1563" s="79"/>
      <c r="G1563" s="3"/>
    </row>
    <row r="1564" spans="1:7" ht="25.5" x14ac:dyDescent="0.2">
      <c r="A1564" s="63" t="s">
        <v>2189</v>
      </c>
      <c r="B1564" s="82" t="s">
        <v>2190</v>
      </c>
      <c r="C1564" s="83" t="s">
        <v>2191</v>
      </c>
      <c r="D1564" s="79" t="s">
        <v>38</v>
      </c>
      <c r="E1564" s="77"/>
      <c r="F1564" s="79"/>
      <c r="G1564" s="3"/>
    </row>
    <row r="1565" spans="1:7" s="50" customFormat="1" x14ac:dyDescent="0.2">
      <c r="A1565" s="34" t="s">
        <v>2192</v>
      </c>
      <c r="B1565" s="34"/>
      <c r="C1565" s="35"/>
      <c r="D1565" s="34"/>
      <c r="E1565" s="35"/>
      <c r="F1565" s="34"/>
    </row>
    <row r="1566" spans="1:7" s="50" customFormat="1" ht="25.5" x14ac:dyDescent="0.2">
      <c r="A1566" s="26" t="s">
        <v>7</v>
      </c>
      <c r="B1566" s="26" t="s">
        <v>8</v>
      </c>
      <c r="C1566" s="26" t="s">
        <v>80</v>
      </c>
      <c r="D1566" s="20" t="s">
        <v>2098</v>
      </c>
      <c r="E1566" s="20"/>
      <c r="F1566" s="20" t="s">
        <v>12</v>
      </c>
    </row>
    <row r="1567" spans="1:7" x14ac:dyDescent="0.2">
      <c r="A1567" s="63" t="s">
        <v>2193</v>
      </c>
      <c r="B1567" s="82" t="s">
        <v>2194</v>
      </c>
      <c r="C1567" s="83" t="s">
        <v>2195</v>
      </c>
      <c r="D1567" s="27" t="s">
        <v>30</v>
      </c>
      <c r="F1567" s="3"/>
      <c r="G1567" s="3"/>
    </row>
    <row r="1568" spans="1:7" s="50" customFormat="1" x14ac:dyDescent="0.2">
      <c r="A1568" s="51" t="s">
        <v>2196</v>
      </c>
      <c r="B1568" s="51"/>
      <c r="C1568" s="52"/>
      <c r="D1568" s="51"/>
      <c r="E1568" s="52"/>
      <c r="F1568" s="51"/>
    </row>
    <row r="1569" spans="1:7" s="50" customFormat="1" x14ac:dyDescent="0.2">
      <c r="A1569" s="29" t="s">
        <v>2197</v>
      </c>
      <c r="B1569" s="29"/>
      <c r="C1569" s="30"/>
      <c r="D1569" s="29"/>
      <c r="E1569" s="30"/>
      <c r="F1569" s="29"/>
    </row>
    <row r="1570" spans="1:7" s="50" customFormat="1" x14ac:dyDescent="0.2">
      <c r="A1570" s="34" t="s">
        <v>2198</v>
      </c>
      <c r="B1570" s="34"/>
      <c r="C1570" s="35"/>
      <c r="D1570" s="34"/>
      <c r="E1570" s="35"/>
      <c r="F1570" s="34"/>
    </row>
    <row r="1571" spans="1:7" s="50" customFormat="1" ht="25.5" x14ac:dyDescent="0.2">
      <c r="A1571" s="26" t="s">
        <v>7</v>
      </c>
      <c r="B1571" s="26" t="s">
        <v>8</v>
      </c>
      <c r="C1571" s="26" t="s">
        <v>80</v>
      </c>
      <c r="D1571" s="20" t="s">
        <v>2098</v>
      </c>
      <c r="E1571" s="20"/>
      <c r="F1571" s="20" t="s">
        <v>12</v>
      </c>
    </row>
    <row r="1572" spans="1:7" x14ac:dyDescent="0.2">
      <c r="A1572" s="117" t="s">
        <v>2199</v>
      </c>
      <c r="B1572" s="118" t="s">
        <v>2200</v>
      </c>
      <c r="C1572" s="67" t="s">
        <v>2201</v>
      </c>
      <c r="D1572" s="126" t="s">
        <v>16</v>
      </c>
      <c r="E1572" s="214"/>
      <c r="F1572" s="111"/>
      <c r="G1572" s="3"/>
    </row>
    <row r="1573" spans="1:7" s="161" customFormat="1" x14ac:dyDescent="0.2">
      <c r="A1573" s="174" t="s">
        <v>2202</v>
      </c>
      <c r="B1573" s="174"/>
      <c r="C1573" s="174"/>
      <c r="D1573" s="174"/>
      <c r="E1573" s="175"/>
      <c r="F1573" s="174"/>
    </row>
    <row r="1574" spans="1:7" s="161" customFormat="1" x14ac:dyDescent="0.2">
      <c r="A1574" s="151" t="s">
        <v>2203</v>
      </c>
      <c r="B1574" s="151"/>
      <c r="C1574" s="152"/>
      <c r="D1574" s="151"/>
      <c r="E1574" s="152"/>
      <c r="F1574" s="151"/>
    </row>
    <row r="1575" spans="1:7" s="161" customFormat="1" x14ac:dyDescent="0.2">
      <c r="A1575" s="51" t="s">
        <v>2204</v>
      </c>
      <c r="B1575" s="51"/>
      <c r="C1575" s="52"/>
      <c r="D1575" s="51"/>
      <c r="E1575" s="52"/>
      <c r="F1575" s="51"/>
    </row>
    <row r="1576" spans="1:7" s="161" customFormat="1" x14ac:dyDescent="0.2">
      <c r="A1576" s="29" t="s">
        <v>2205</v>
      </c>
      <c r="B1576" s="29"/>
      <c r="C1576" s="30"/>
      <c r="D1576" s="29"/>
      <c r="E1576" s="30"/>
      <c r="F1576" s="29"/>
    </row>
    <row r="1577" spans="1:7" s="161" customFormat="1" x14ac:dyDescent="0.2">
      <c r="A1577" s="34" t="s">
        <v>2206</v>
      </c>
      <c r="B1577" s="34"/>
      <c r="C1577" s="35"/>
      <c r="D1577" s="34"/>
      <c r="E1577" s="35"/>
      <c r="F1577" s="34"/>
    </row>
    <row r="1578" spans="1:7" s="161" customFormat="1" ht="25.5" x14ac:dyDescent="0.2">
      <c r="A1578" s="26" t="s">
        <v>7</v>
      </c>
      <c r="B1578" s="26" t="s">
        <v>8</v>
      </c>
      <c r="C1578" s="26" t="s">
        <v>80</v>
      </c>
      <c r="D1578" s="20" t="s">
        <v>2098</v>
      </c>
      <c r="E1578" s="20"/>
      <c r="F1578" s="20" t="s">
        <v>12</v>
      </c>
    </row>
    <row r="1579" spans="1:7" s="161" customFormat="1" x14ac:dyDescent="0.2">
      <c r="A1579" s="87" t="str">
        <f>"N01AB08"</f>
        <v>N01AB08</v>
      </c>
      <c r="B1579" s="88" t="str">
        <f>"Sevoflurano"</f>
        <v>Sevoflurano</v>
      </c>
      <c r="C1579" s="89" t="str">
        <f>"fl. 250 ml."</f>
        <v>fl. 250 ml.</v>
      </c>
      <c r="D1579" s="20" t="s">
        <v>38</v>
      </c>
      <c r="E1579" s="20"/>
      <c r="F1579" s="20"/>
    </row>
    <row r="1580" spans="1:7" s="161" customFormat="1" x14ac:dyDescent="0.2">
      <c r="A1580" s="34" t="s">
        <v>2207</v>
      </c>
      <c r="B1580" s="34"/>
      <c r="C1580" s="35"/>
      <c r="D1580" s="34"/>
      <c r="E1580" s="35"/>
      <c r="F1580" s="34"/>
    </row>
    <row r="1581" spans="1:7" s="161" customFormat="1" ht="25.5" x14ac:dyDescent="0.2">
      <c r="A1581" s="26" t="s">
        <v>7</v>
      </c>
      <c r="B1581" s="26" t="s">
        <v>8</v>
      </c>
      <c r="C1581" s="26" t="s">
        <v>80</v>
      </c>
      <c r="D1581" s="20" t="s">
        <v>2098</v>
      </c>
      <c r="E1581" s="20"/>
      <c r="F1581" s="20" t="s">
        <v>12</v>
      </c>
    </row>
    <row r="1582" spans="1:7" x14ac:dyDescent="0.2">
      <c r="A1582" s="23" t="s">
        <v>2208</v>
      </c>
      <c r="B1582" s="24" t="s">
        <v>2209</v>
      </c>
      <c r="C1582" s="39" t="s">
        <v>2210</v>
      </c>
      <c r="D1582" s="79" t="s">
        <v>38</v>
      </c>
      <c r="E1582" s="77"/>
      <c r="F1582" s="19"/>
      <c r="G1582" s="3"/>
    </row>
    <row r="1583" spans="1:7" s="50" customFormat="1" x14ac:dyDescent="0.2">
      <c r="A1583" s="34" t="s">
        <v>2211</v>
      </c>
      <c r="B1583" s="34"/>
      <c r="C1583" s="35"/>
      <c r="D1583" s="34"/>
      <c r="E1583" s="35"/>
      <c r="F1583" s="34"/>
    </row>
    <row r="1584" spans="1:7" s="50" customFormat="1" ht="25.5" x14ac:dyDescent="0.2">
      <c r="A1584" s="26" t="s">
        <v>7</v>
      </c>
      <c r="B1584" s="26" t="s">
        <v>8</v>
      </c>
      <c r="C1584" s="26" t="s">
        <v>80</v>
      </c>
      <c r="D1584" s="20" t="s">
        <v>2098</v>
      </c>
      <c r="E1584" s="20"/>
      <c r="F1584" s="20" t="s">
        <v>12</v>
      </c>
    </row>
    <row r="1585" spans="1:7" x14ac:dyDescent="0.2">
      <c r="A1585" s="110" t="s">
        <v>2212</v>
      </c>
      <c r="B1585" s="64" t="s">
        <v>2213</v>
      </c>
      <c r="C1585" s="65" t="s">
        <v>2214</v>
      </c>
      <c r="D1585" s="79" t="s">
        <v>38</v>
      </c>
      <c r="E1585" s="77"/>
      <c r="F1585" s="111"/>
      <c r="G1585" s="3"/>
    </row>
    <row r="1586" spans="1:7" x14ac:dyDescent="0.2">
      <c r="A1586" s="110" t="s">
        <v>2215</v>
      </c>
      <c r="B1586" s="64" t="s">
        <v>2216</v>
      </c>
      <c r="C1586" s="65" t="s">
        <v>2217</v>
      </c>
      <c r="D1586" s="79" t="s">
        <v>38</v>
      </c>
      <c r="E1586" s="77"/>
      <c r="F1586" s="111"/>
      <c r="G1586" s="3"/>
    </row>
    <row r="1587" spans="1:7" x14ac:dyDescent="0.2">
      <c r="A1587" s="110" t="s">
        <v>2218</v>
      </c>
      <c r="B1587" s="64" t="s">
        <v>2219</v>
      </c>
      <c r="C1587" s="65" t="s">
        <v>2220</v>
      </c>
      <c r="D1587" s="79" t="s">
        <v>16</v>
      </c>
      <c r="E1587" s="77"/>
      <c r="F1587" s="111"/>
      <c r="G1587" s="3"/>
    </row>
    <row r="1588" spans="1:7" s="215" customFormat="1" x14ac:dyDescent="0.2">
      <c r="A1588" s="34" t="s">
        <v>2221</v>
      </c>
      <c r="B1588" s="34"/>
      <c r="C1588" s="35"/>
      <c r="D1588" s="34"/>
      <c r="E1588" s="35"/>
      <c r="F1588" s="34"/>
    </row>
    <row r="1589" spans="1:7" s="215" customFormat="1" ht="25.5" x14ac:dyDescent="0.2">
      <c r="A1589" s="26" t="s">
        <v>7</v>
      </c>
      <c r="B1589" s="26" t="s">
        <v>8</v>
      </c>
      <c r="C1589" s="26" t="s">
        <v>80</v>
      </c>
      <c r="D1589" s="20" t="s">
        <v>2098</v>
      </c>
      <c r="E1589" s="20"/>
      <c r="F1589" s="20" t="s">
        <v>12</v>
      </c>
    </row>
    <row r="1590" spans="1:7" s="218" customFormat="1" x14ac:dyDescent="0.2">
      <c r="A1590" s="216" t="s">
        <v>2222</v>
      </c>
      <c r="B1590" s="217" t="s">
        <v>2223</v>
      </c>
      <c r="C1590" s="217" t="s">
        <v>2224</v>
      </c>
      <c r="D1590" s="48" t="s">
        <v>2225</v>
      </c>
      <c r="E1590" s="48"/>
      <c r="F1590" s="48"/>
    </row>
    <row r="1591" spans="1:7" x14ac:dyDescent="0.2">
      <c r="A1591" s="63" t="s">
        <v>2226</v>
      </c>
      <c r="B1591" s="24" t="s">
        <v>2227</v>
      </c>
      <c r="C1591" s="83" t="s">
        <v>2228</v>
      </c>
      <c r="D1591" s="79" t="s">
        <v>38</v>
      </c>
      <c r="E1591" s="77"/>
      <c r="G1591" s="3"/>
    </row>
    <row r="1592" spans="1:7" x14ac:dyDescent="0.2">
      <c r="A1592" s="110" t="s">
        <v>2226</v>
      </c>
      <c r="B1592" s="219" t="s">
        <v>2227</v>
      </c>
      <c r="C1592" s="65" t="s">
        <v>2229</v>
      </c>
      <c r="D1592" s="79" t="s">
        <v>38</v>
      </c>
      <c r="E1592" s="77"/>
      <c r="F1592" s="60"/>
      <c r="G1592" s="3"/>
    </row>
    <row r="1593" spans="1:7" x14ac:dyDescent="0.2">
      <c r="A1593" s="110" t="s">
        <v>2226</v>
      </c>
      <c r="B1593" s="220" t="s">
        <v>2227</v>
      </c>
      <c r="C1593" s="221" t="s">
        <v>2230</v>
      </c>
      <c r="D1593" s="79" t="s">
        <v>38</v>
      </c>
      <c r="E1593" s="77"/>
      <c r="F1593" s="60"/>
      <c r="G1593" s="3"/>
    </row>
    <row r="1594" spans="1:7" ht="25.5" x14ac:dyDescent="0.2">
      <c r="A1594" s="139" t="s">
        <v>2226</v>
      </c>
      <c r="B1594" s="220" t="s">
        <v>2227</v>
      </c>
      <c r="C1594" s="141" t="s">
        <v>2231</v>
      </c>
      <c r="D1594" s="79" t="s">
        <v>38</v>
      </c>
      <c r="E1594" s="77"/>
      <c r="F1594" s="60"/>
      <c r="G1594" s="3"/>
    </row>
    <row r="1595" spans="1:7" x14ac:dyDescent="0.2">
      <c r="A1595" s="110" t="s">
        <v>2226</v>
      </c>
      <c r="B1595" s="219" t="s">
        <v>2227</v>
      </c>
      <c r="C1595" s="221" t="s">
        <v>2232</v>
      </c>
      <c r="D1595" s="79" t="s">
        <v>38</v>
      </c>
      <c r="E1595" s="77"/>
      <c r="F1595" s="60"/>
      <c r="G1595" s="3"/>
    </row>
    <row r="1596" spans="1:7" s="50" customFormat="1" x14ac:dyDescent="0.2">
      <c r="A1596" s="29" t="s">
        <v>2233</v>
      </c>
      <c r="B1596" s="29"/>
      <c r="C1596" s="30"/>
      <c r="D1596" s="29"/>
      <c r="E1596" s="30"/>
      <c r="F1596" s="29"/>
    </row>
    <row r="1597" spans="1:7" s="50" customFormat="1" x14ac:dyDescent="0.2">
      <c r="A1597" s="34" t="s">
        <v>2234</v>
      </c>
      <c r="B1597" s="34"/>
      <c r="C1597" s="35"/>
      <c r="D1597" s="34"/>
      <c r="E1597" s="35"/>
      <c r="F1597" s="34"/>
    </row>
    <row r="1598" spans="1:7" s="50" customFormat="1" ht="25.5" x14ac:dyDescent="0.2">
      <c r="A1598" s="26" t="s">
        <v>7</v>
      </c>
      <c r="B1598" s="26" t="s">
        <v>8</v>
      </c>
      <c r="C1598" s="26" t="s">
        <v>80</v>
      </c>
      <c r="D1598" s="20" t="s">
        <v>2098</v>
      </c>
      <c r="E1598" s="20"/>
      <c r="F1598" s="20" t="s">
        <v>12</v>
      </c>
    </row>
    <row r="1599" spans="1:7" s="50" customFormat="1" x14ac:dyDescent="0.2">
      <c r="A1599" s="87" t="str">
        <f t="shared" ref="A1599:A1604" si="2">"N01BB01"</f>
        <v>N01BB01</v>
      </c>
      <c r="B1599" s="88" t="str">
        <f>"Bupivacaina (cloridrato)"</f>
        <v>Bupivacaina (cloridrato)</v>
      </c>
      <c r="C1599" s="89" t="str">
        <f>"fl. 0.5% 10 ml."</f>
        <v>fl. 0.5% 10 ml.</v>
      </c>
      <c r="D1599" s="20" t="s">
        <v>16</v>
      </c>
      <c r="E1599" s="20"/>
      <c r="F1599" s="20"/>
    </row>
    <row r="1600" spans="1:7" s="50" customFormat="1" x14ac:dyDescent="0.2">
      <c r="A1600" s="87" t="str">
        <f t="shared" si="2"/>
        <v>N01BB01</v>
      </c>
      <c r="B1600" s="88" t="str">
        <f>"Bupivacaina cloridrato iperbarica"</f>
        <v>Bupivacaina cloridrato iperbarica</v>
      </c>
      <c r="C1600" s="89" t="str">
        <f>"soluz.iniett. fl. 5 mg/ml 4 ml."</f>
        <v>soluz.iniett. fl. 5 mg/ml 4 ml.</v>
      </c>
      <c r="D1600" s="20" t="s">
        <v>16</v>
      </c>
      <c r="E1600" s="20"/>
      <c r="F1600" s="20"/>
    </row>
    <row r="1601" spans="1:7" s="50" customFormat="1" x14ac:dyDescent="0.2">
      <c r="A1601" s="87" t="str">
        <f t="shared" si="2"/>
        <v>N01BB01</v>
      </c>
      <c r="B1601" s="88" t="str">
        <f>"Bupivacaina (cloridrato)"</f>
        <v>Bupivacaina (cloridrato)</v>
      </c>
      <c r="C1601" s="89" t="str">
        <f>"fl 0.50%  5 ml"</f>
        <v>fl 0.50%  5 ml</v>
      </c>
      <c r="D1601" s="20" t="s">
        <v>16</v>
      </c>
      <c r="E1601" s="20"/>
      <c r="F1601" s="20"/>
    </row>
    <row r="1602" spans="1:7" x14ac:dyDescent="0.2">
      <c r="A1602" s="87" t="str">
        <f t="shared" si="2"/>
        <v>N01BB01</v>
      </c>
      <c r="B1602" s="88" t="str">
        <f>"Bupivacaina (cloridrato)"</f>
        <v>Bupivacaina (cloridrato)</v>
      </c>
      <c r="C1602" s="89" t="str">
        <f>"fl 0.25% 5 ml"</f>
        <v>fl 0.25% 5 ml</v>
      </c>
      <c r="D1602" s="27" t="s">
        <v>16</v>
      </c>
      <c r="F1602" s="60"/>
      <c r="G1602" s="3"/>
    </row>
    <row r="1603" spans="1:7" x14ac:dyDescent="0.2">
      <c r="A1603" s="87" t="str">
        <f t="shared" si="2"/>
        <v>N01BB01</v>
      </c>
      <c r="B1603" s="88" t="str">
        <f>"Bupivacaina cloridrato iperbarica"</f>
        <v>Bupivacaina cloridrato iperbarica</v>
      </c>
      <c r="C1603" s="89" t="str">
        <f>"f. 2 ml. 1%"</f>
        <v>f. 2 ml. 1%</v>
      </c>
      <c r="D1603" s="27" t="s">
        <v>16</v>
      </c>
      <c r="F1603" s="60"/>
      <c r="G1603" s="3"/>
    </row>
    <row r="1604" spans="1:7" x14ac:dyDescent="0.2">
      <c r="A1604" s="87" t="str">
        <f t="shared" si="2"/>
        <v>N01BB01</v>
      </c>
      <c r="B1604" s="88" t="str">
        <f>"Bupivacaina cloridrato iperbarica"</f>
        <v>Bupivacaina cloridrato iperbarica</v>
      </c>
      <c r="C1604" s="89" t="str">
        <f>"f. 4 ml. 0.5%"</f>
        <v>f. 4 ml. 0.5%</v>
      </c>
      <c r="D1604" s="27" t="s">
        <v>16</v>
      </c>
      <c r="G1604" s="3"/>
    </row>
    <row r="1605" spans="1:7" x14ac:dyDescent="0.2">
      <c r="A1605" s="23" t="s">
        <v>2235</v>
      </c>
      <c r="B1605" s="39" t="s">
        <v>2236</v>
      </c>
      <c r="C1605" s="39" t="s">
        <v>2237</v>
      </c>
      <c r="D1605" s="27" t="s">
        <v>16</v>
      </c>
      <c r="G1605" s="3"/>
    </row>
    <row r="1606" spans="1:7" x14ac:dyDescent="0.2">
      <c r="A1606" s="23" t="s">
        <v>2235</v>
      </c>
      <c r="B1606" s="39" t="s">
        <v>2236</v>
      </c>
      <c r="C1606" s="39" t="s">
        <v>2238</v>
      </c>
      <c r="D1606" s="27" t="s">
        <v>16</v>
      </c>
      <c r="G1606" s="3"/>
    </row>
    <row r="1607" spans="1:7" x14ac:dyDescent="0.2">
      <c r="A1607" s="63" t="s">
        <v>2235</v>
      </c>
      <c r="B1607" s="39" t="s">
        <v>2236</v>
      </c>
      <c r="C1607" s="83" t="s">
        <v>2239</v>
      </c>
      <c r="D1607" s="27" t="s">
        <v>16</v>
      </c>
      <c r="G1607" s="3"/>
    </row>
    <row r="1608" spans="1:7" x14ac:dyDescent="0.2">
      <c r="A1608" s="63" t="s">
        <v>2235</v>
      </c>
      <c r="B1608" s="39" t="s">
        <v>2236</v>
      </c>
      <c r="C1608" s="83" t="s">
        <v>2240</v>
      </c>
      <c r="D1608" s="27" t="s">
        <v>16</v>
      </c>
      <c r="G1608" s="3"/>
    </row>
    <row r="1609" spans="1:7" x14ac:dyDescent="0.2">
      <c r="A1609" s="63" t="s">
        <v>2235</v>
      </c>
      <c r="B1609" s="39" t="s">
        <v>2236</v>
      </c>
      <c r="C1609" s="83" t="s">
        <v>2241</v>
      </c>
      <c r="D1609" s="79" t="s">
        <v>16</v>
      </c>
      <c r="E1609" s="77"/>
      <c r="G1609" s="3"/>
    </row>
    <row r="1610" spans="1:7" x14ac:dyDescent="0.2">
      <c r="A1610" s="139" t="s">
        <v>2235</v>
      </c>
      <c r="B1610" s="213" t="s">
        <v>2236</v>
      </c>
      <c r="C1610" s="141" t="s">
        <v>2242</v>
      </c>
      <c r="D1610" s="79" t="s">
        <v>16</v>
      </c>
      <c r="E1610" s="77"/>
      <c r="G1610" s="3"/>
    </row>
    <row r="1611" spans="1:7" x14ac:dyDescent="0.2">
      <c r="A1611" s="77" t="s">
        <v>2243</v>
      </c>
      <c r="B1611" s="39" t="s">
        <v>2244</v>
      </c>
      <c r="C1611" s="39" t="s">
        <v>2245</v>
      </c>
      <c r="D1611" s="27" t="s">
        <v>16</v>
      </c>
      <c r="G1611" s="3"/>
    </row>
    <row r="1612" spans="1:7" x14ac:dyDescent="0.2">
      <c r="A1612" s="110" t="s">
        <v>2243</v>
      </c>
      <c r="B1612" s="64" t="s">
        <v>2246</v>
      </c>
      <c r="C1612" s="65" t="s">
        <v>2247</v>
      </c>
      <c r="D1612" s="27" t="s">
        <v>16</v>
      </c>
      <c r="F1612" s="60"/>
      <c r="G1612" s="3"/>
    </row>
    <row r="1613" spans="1:7" x14ac:dyDescent="0.2">
      <c r="A1613" s="110" t="s">
        <v>2243</v>
      </c>
      <c r="B1613" s="64" t="s">
        <v>2246</v>
      </c>
      <c r="C1613" s="65" t="s">
        <v>2248</v>
      </c>
      <c r="D1613" s="27" t="s">
        <v>16</v>
      </c>
      <c r="F1613" s="60"/>
      <c r="G1613" s="3"/>
    </row>
    <row r="1614" spans="1:7" ht="25.5" x14ac:dyDescent="0.2">
      <c r="A1614" s="110" t="s">
        <v>2249</v>
      </c>
      <c r="B1614" s="57" t="s">
        <v>2250</v>
      </c>
      <c r="C1614" s="65" t="s">
        <v>2251</v>
      </c>
      <c r="D1614" s="79" t="s">
        <v>16</v>
      </c>
      <c r="E1614" s="77"/>
      <c r="F1614" s="60"/>
      <c r="G1614" s="3"/>
    </row>
    <row r="1615" spans="1:7" ht="25.5" x14ac:dyDescent="0.2">
      <c r="A1615" s="110" t="s">
        <v>2249</v>
      </c>
      <c r="B1615" s="57" t="s">
        <v>2250</v>
      </c>
      <c r="C1615" s="65" t="s">
        <v>2252</v>
      </c>
      <c r="D1615" s="79" t="s">
        <v>16</v>
      </c>
      <c r="E1615" s="77"/>
      <c r="F1615" s="60"/>
      <c r="G1615" s="3"/>
    </row>
    <row r="1616" spans="1:7" ht="25.5" x14ac:dyDescent="0.2">
      <c r="A1616" s="110" t="s">
        <v>2249</v>
      </c>
      <c r="B1616" s="57" t="s">
        <v>2250</v>
      </c>
      <c r="C1616" s="65" t="s">
        <v>2253</v>
      </c>
      <c r="D1616" s="79" t="s">
        <v>16</v>
      </c>
      <c r="E1616" s="77"/>
      <c r="F1616" s="60"/>
      <c r="G1616" s="3"/>
    </row>
    <row r="1617" spans="1:7" ht="25.5" x14ac:dyDescent="0.2">
      <c r="A1617" s="110" t="s">
        <v>2249</v>
      </c>
      <c r="B1617" s="57" t="s">
        <v>2250</v>
      </c>
      <c r="C1617" s="65" t="s">
        <v>2254</v>
      </c>
      <c r="D1617" s="79" t="s">
        <v>16</v>
      </c>
      <c r="E1617" s="77"/>
      <c r="F1617" s="60"/>
      <c r="G1617" s="3"/>
    </row>
    <row r="1618" spans="1:7" x14ac:dyDescent="0.2">
      <c r="A1618" s="117" t="s">
        <v>2255</v>
      </c>
      <c r="B1618" s="57" t="s">
        <v>2256</v>
      </c>
      <c r="C1618" s="89" t="str">
        <f>"f. 2.5 mg./ml."</f>
        <v>f. 2.5 mg./ml.</v>
      </c>
      <c r="D1618" s="79" t="s">
        <v>16</v>
      </c>
      <c r="E1618" s="77"/>
      <c r="F1618" s="60"/>
      <c r="G1618" s="3"/>
    </row>
    <row r="1619" spans="1:7" x14ac:dyDescent="0.2">
      <c r="A1619" s="110" t="s">
        <v>2255</v>
      </c>
      <c r="B1619" s="57" t="s">
        <v>2256</v>
      </c>
      <c r="C1619" s="89" t="str">
        <f>"f. 7.5 mg./ml."</f>
        <v>f. 7.5 mg./ml.</v>
      </c>
      <c r="D1619" s="79" t="s">
        <v>16</v>
      </c>
      <c r="E1619" s="77"/>
      <c r="F1619" s="60"/>
      <c r="G1619" s="3"/>
    </row>
    <row r="1620" spans="1:7" x14ac:dyDescent="0.2">
      <c r="A1620" s="110" t="s">
        <v>2255</v>
      </c>
      <c r="B1620" s="57" t="s">
        <v>2256</v>
      </c>
      <c r="C1620" s="89" t="str">
        <f>"f. 5 mg./ml."</f>
        <v>f. 5 mg./ml.</v>
      </c>
      <c r="D1620" s="79" t="s">
        <v>16</v>
      </c>
      <c r="E1620" s="77"/>
      <c r="F1620" s="60"/>
      <c r="G1620" s="3"/>
    </row>
    <row r="1621" spans="1:7" x14ac:dyDescent="0.2">
      <c r="A1621" s="23" t="s">
        <v>2257</v>
      </c>
      <c r="B1621" s="24" t="s">
        <v>2258</v>
      </c>
      <c r="C1621" s="24" t="s">
        <v>2259</v>
      </c>
      <c r="D1621" s="27" t="s">
        <v>16</v>
      </c>
      <c r="G1621" s="3"/>
    </row>
    <row r="1622" spans="1:7" x14ac:dyDescent="0.2">
      <c r="A1622" s="63" t="s">
        <v>2260</v>
      </c>
      <c r="B1622" s="82" t="s">
        <v>2261</v>
      </c>
      <c r="C1622" s="83" t="s">
        <v>2262</v>
      </c>
      <c r="D1622" s="27" t="s">
        <v>16</v>
      </c>
      <c r="G1622" s="3"/>
    </row>
    <row r="1623" spans="1:7" x14ac:dyDescent="0.2">
      <c r="A1623" s="63" t="s">
        <v>2263</v>
      </c>
      <c r="B1623" s="82" t="s">
        <v>2264</v>
      </c>
      <c r="C1623" s="83" t="s">
        <v>2265</v>
      </c>
      <c r="D1623" s="27" t="s">
        <v>16</v>
      </c>
      <c r="G1623" s="3"/>
    </row>
    <row r="1624" spans="1:7" x14ac:dyDescent="0.2">
      <c r="A1624" s="63" t="s">
        <v>2263</v>
      </c>
      <c r="B1624" s="82" t="s">
        <v>2264</v>
      </c>
      <c r="C1624" s="83" t="s">
        <v>2266</v>
      </c>
      <c r="D1624" s="27" t="s">
        <v>16</v>
      </c>
      <c r="G1624" s="3"/>
    </row>
    <row r="1625" spans="1:7" s="50" customFormat="1" x14ac:dyDescent="0.2">
      <c r="A1625" s="51" t="s">
        <v>2267</v>
      </c>
      <c r="B1625" s="51"/>
      <c r="C1625" s="52"/>
      <c r="D1625" s="51"/>
      <c r="E1625" s="52"/>
      <c r="F1625" s="51"/>
    </row>
    <row r="1626" spans="1:7" s="50" customFormat="1" x14ac:dyDescent="0.2">
      <c r="A1626" s="29" t="s">
        <v>2268</v>
      </c>
      <c r="B1626" s="29"/>
      <c r="C1626" s="30"/>
      <c r="D1626" s="29"/>
      <c r="E1626" s="30"/>
      <c r="F1626" s="29"/>
    </row>
    <row r="1627" spans="1:7" s="50" customFormat="1" x14ac:dyDescent="0.2">
      <c r="A1627" s="34" t="s">
        <v>2269</v>
      </c>
      <c r="B1627" s="34"/>
      <c r="C1627" s="35"/>
      <c r="D1627" s="34"/>
      <c r="E1627" s="35"/>
      <c r="F1627" s="34"/>
    </row>
    <row r="1628" spans="1:7" s="50" customFormat="1" ht="25.5" x14ac:dyDescent="0.2">
      <c r="A1628" s="26" t="s">
        <v>7</v>
      </c>
      <c r="B1628" s="26" t="s">
        <v>8</v>
      </c>
      <c r="C1628" s="26" t="s">
        <v>80</v>
      </c>
      <c r="D1628" s="20" t="s">
        <v>2098</v>
      </c>
      <c r="E1628" s="20"/>
      <c r="F1628" s="20" t="s">
        <v>12</v>
      </c>
    </row>
    <row r="1629" spans="1:7" s="50" customFormat="1" x14ac:dyDescent="0.2">
      <c r="A1629" s="87" t="str">
        <f>"N02AA01"</f>
        <v>N02AA01</v>
      </c>
      <c r="B1629" s="88" t="str">
        <f>"Morfina solfato"</f>
        <v>Morfina solfato</v>
      </c>
      <c r="C1629" s="89" t="str">
        <f>"cp. 10 mg."</f>
        <v>cp. 10 mg.</v>
      </c>
      <c r="D1629" s="20" t="s">
        <v>30</v>
      </c>
      <c r="E1629" s="20"/>
      <c r="F1629" s="20"/>
    </row>
    <row r="1630" spans="1:7" x14ac:dyDescent="0.2">
      <c r="A1630" s="87" t="str">
        <f>"N02AA01"</f>
        <v>N02AA01</v>
      </c>
      <c r="B1630" s="88" t="str">
        <f>"Morfina solfato"</f>
        <v>Morfina solfato</v>
      </c>
      <c r="C1630" s="89" t="str">
        <f>"cp. 30 mg."</f>
        <v>cp. 30 mg.</v>
      </c>
      <c r="D1630" s="27" t="s">
        <v>30</v>
      </c>
      <c r="F1630" s="19"/>
      <c r="G1630" s="3"/>
    </row>
    <row r="1631" spans="1:7" x14ac:dyDescent="0.2">
      <c r="A1631" s="87" t="str">
        <f>"N02AA01"</f>
        <v>N02AA01</v>
      </c>
      <c r="B1631" s="88" t="str">
        <f>"Morfina solfato"</f>
        <v>Morfina solfato</v>
      </c>
      <c r="C1631" s="89" t="str">
        <f>"10 mg/5 ml soluz.os"</f>
        <v>10 mg/5 ml soluz.os</v>
      </c>
      <c r="D1631" s="27" t="s">
        <v>16</v>
      </c>
      <c r="F1631" s="19"/>
      <c r="G1631" s="3"/>
    </row>
    <row r="1632" spans="1:7" x14ac:dyDescent="0.2">
      <c r="A1632" s="87" t="str">
        <f>"N02AA01"</f>
        <v>N02AA01</v>
      </c>
      <c r="B1632" s="88" t="str">
        <f>"Morfina solfato"</f>
        <v>Morfina solfato</v>
      </c>
      <c r="C1632" s="89" t="str">
        <f>"30 mg/5 ml soluz.os"</f>
        <v>30 mg/5 ml soluz.os</v>
      </c>
      <c r="D1632" s="27" t="s">
        <v>16</v>
      </c>
      <c r="F1632" s="19"/>
      <c r="G1632" s="3"/>
    </row>
    <row r="1633" spans="1:7" x14ac:dyDescent="0.2">
      <c r="A1633" s="87" t="str">
        <f>"N02AA01"</f>
        <v>N02AA01</v>
      </c>
      <c r="B1633" s="88" t="str">
        <f>"Morfina cloridrato"</f>
        <v>Morfina cloridrato</v>
      </c>
      <c r="C1633" s="89" t="str">
        <f>"im.ev. 10 mg./1 ml."</f>
        <v>im.ev. 10 mg./1 ml.</v>
      </c>
      <c r="D1633" s="27" t="s">
        <v>30</v>
      </c>
      <c r="F1633" s="19"/>
      <c r="G1633" s="3"/>
    </row>
    <row r="1634" spans="1:7" x14ac:dyDescent="0.2">
      <c r="A1634" s="23" t="s">
        <v>2270</v>
      </c>
      <c r="B1634" s="24" t="s">
        <v>2271</v>
      </c>
      <c r="C1634" s="24" t="s">
        <v>2272</v>
      </c>
      <c r="D1634" s="27" t="s">
        <v>30</v>
      </c>
      <c r="G1634" s="3"/>
    </row>
    <row r="1635" spans="1:7" x14ac:dyDescent="0.2">
      <c r="A1635" s="23" t="s">
        <v>2270</v>
      </c>
      <c r="B1635" s="24" t="s">
        <v>2271</v>
      </c>
      <c r="C1635" s="24" t="s">
        <v>2273</v>
      </c>
      <c r="D1635" s="27" t="s">
        <v>30</v>
      </c>
      <c r="G1635" s="3"/>
    </row>
    <row r="1636" spans="1:7" x14ac:dyDescent="0.2">
      <c r="A1636" s="23" t="s">
        <v>2270</v>
      </c>
      <c r="B1636" s="24" t="s">
        <v>2271</v>
      </c>
      <c r="C1636" s="24" t="s">
        <v>2274</v>
      </c>
      <c r="D1636" s="27" t="s">
        <v>30</v>
      </c>
      <c r="G1636" s="3"/>
    </row>
    <row r="1637" spans="1:7" x14ac:dyDescent="0.2">
      <c r="A1637" s="23" t="s">
        <v>2270</v>
      </c>
      <c r="B1637" s="24" t="s">
        <v>2271</v>
      </c>
      <c r="C1637" s="24" t="s">
        <v>2275</v>
      </c>
      <c r="D1637" s="27" t="s">
        <v>30</v>
      </c>
      <c r="G1637" s="3"/>
    </row>
    <row r="1638" spans="1:7" x14ac:dyDescent="0.2">
      <c r="A1638" s="23" t="s">
        <v>2276</v>
      </c>
      <c r="B1638" s="24" t="s">
        <v>2277</v>
      </c>
      <c r="C1638" s="24" t="s">
        <v>2278</v>
      </c>
      <c r="D1638" s="27" t="s">
        <v>30</v>
      </c>
      <c r="G1638" s="3"/>
    </row>
    <row r="1639" spans="1:7" x14ac:dyDescent="0.2">
      <c r="A1639" s="23" t="s">
        <v>2276</v>
      </c>
      <c r="B1639" s="24" t="s">
        <v>2277</v>
      </c>
      <c r="C1639" s="24" t="s">
        <v>2279</v>
      </c>
      <c r="D1639" s="27" t="s">
        <v>30</v>
      </c>
      <c r="G1639" s="3"/>
    </row>
    <row r="1640" spans="1:7" x14ac:dyDescent="0.2">
      <c r="A1640" s="23" t="s">
        <v>2276</v>
      </c>
      <c r="B1640" s="24" t="s">
        <v>2277</v>
      </c>
      <c r="C1640" s="24" t="s">
        <v>2280</v>
      </c>
      <c r="D1640" s="27" t="s">
        <v>30</v>
      </c>
      <c r="G1640" s="3"/>
    </row>
    <row r="1641" spans="1:7" x14ac:dyDescent="0.2">
      <c r="A1641" s="23" t="s">
        <v>2276</v>
      </c>
      <c r="B1641" s="24" t="s">
        <v>2277</v>
      </c>
      <c r="C1641" s="24" t="s">
        <v>2281</v>
      </c>
      <c r="D1641" s="27" t="s">
        <v>30</v>
      </c>
      <c r="G1641" s="3"/>
    </row>
    <row r="1642" spans="1:7" x14ac:dyDescent="0.2">
      <c r="A1642" s="23" t="s">
        <v>2282</v>
      </c>
      <c r="B1642" s="24" t="s">
        <v>2283</v>
      </c>
      <c r="C1642" s="24" t="s">
        <v>2284</v>
      </c>
      <c r="D1642" s="27" t="s">
        <v>30</v>
      </c>
      <c r="G1642" s="73">
        <v>40982</v>
      </c>
    </row>
    <row r="1643" spans="1:7" x14ac:dyDescent="0.2">
      <c r="A1643" s="23" t="s">
        <v>2282</v>
      </c>
      <c r="B1643" s="24" t="s">
        <v>2283</v>
      </c>
      <c r="C1643" s="24" t="s">
        <v>2285</v>
      </c>
      <c r="D1643" s="27" t="s">
        <v>30</v>
      </c>
      <c r="G1643" s="73">
        <v>40982</v>
      </c>
    </row>
    <row r="1644" spans="1:7" x14ac:dyDescent="0.2">
      <c r="A1644" s="23" t="s">
        <v>2282</v>
      </c>
      <c r="B1644" s="24" t="s">
        <v>2283</v>
      </c>
      <c r="C1644" s="24" t="s">
        <v>2286</v>
      </c>
      <c r="D1644" s="27" t="s">
        <v>30</v>
      </c>
      <c r="G1644" s="73">
        <v>40982</v>
      </c>
    </row>
    <row r="1645" spans="1:7" x14ac:dyDescent="0.2">
      <c r="A1645" s="23" t="s">
        <v>2287</v>
      </c>
      <c r="B1645" s="24" t="s">
        <v>2288</v>
      </c>
      <c r="C1645" s="24" t="s">
        <v>2289</v>
      </c>
      <c r="D1645" s="27" t="s">
        <v>30</v>
      </c>
      <c r="G1645" s="3"/>
    </row>
    <row r="1646" spans="1:7" x14ac:dyDescent="0.2">
      <c r="A1646" s="23" t="s">
        <v>2287</v>
      </c>
      <c r="B1646" s="24" t="s">
        <v>2288</v>
      </c>
      <c r="C1646" s="24" t="s">
        <v>2290</v>
      </c>
      <c r="D1646" s="27" t="s">
        <v>30</v>
      </c>
      <c r="G1646" s="3"/>
    </row>
    <row r="1647" spans="1:7" x14ac:dyDescent="0.2">
      <c r="A1647" s="23" t="s">
        <v>2287</v>
      </c>
      <c r="B1647" s="24" t="s">
        <v>2288</v>
      </c>
      <c r="C1647" s="24" t="s">
        <v>2291</v>
      </c>
      <c r="D1647" s="27" t="s">
        <v>30</v>
      </c>
      <c r="G1647" s="3"/>
    </row>
    <row r="1648" spans="1:7" s="50" customFormat="1" x14ac:dyDescent="0.2">
      <c r="A1648" s="34" t="s">
        <v>2292</v>
      </c>
      <c r="B1648" s="34"/>
      <c r="C1648" s="35"/>
      <c r="D1648" s="34"/>
      <c r="E1648" s="35"/>
      <c r="F1648" s="34"/>
    </row>
    <row r="1649" spans="1:7" s="50" customFormat="1" ht="25.5" x14ac:dyDescent="0.2">
      <c r="A1649" s="26" t="s">
        <v>7</v>
      </c>
      <c r="B1649" s="26" t="s">
        <v>8</v>
      </c>
      <c r="C1649" s="26" t="s">
        <v>80</v>
      </c>
      <c r="D1649" s="20" t="s">
        <v>2098</v>
      </c>
      <c r="E1649" s="20"/>
      <c r="F1649" s="20" t="s">
        <v>12</v>
      </c>
    </row>
    <row r="1650" spans="1:7" x14ac:dyDescent="0.2">
      <c r="A1650" s="55" t="s">
        <v>2293</v>
      </c>
      <c r="B1650" s="56" t="s">
        <v>2294</v>
      </c>
      <c r="C1650" s="56" t="s">
        <v>2295</v>
      </c>
      <c r="D1650" s="27" t="s">
        <v>16</v>
      </c>
      <c r="G1650" s="3"/>
    </row>
    <row r="1651" spans="1:7" x14ac:dyDescent="0.2">
      <c r="A1651" s="87" t="str">
        <f t="shared" ref="A1651:A1661" si="3">"N02AB03"</f>
        <v>N02AB03</v>
      </c>
      <c r="B1651" s="88" t="str">
        <f t="shared" ref="B1651:B1661" si="4">"Fentanil"</f>
        <v>Fentanil</v>
      </c>
      <c r="C1651" s="89" t="str">
        <f>"25 mcg/h cerotti transd."</f>
        <v>25 mcg/h cerotti transd.</v>
      </c>
      <c r="D1651" s="27" t="s">
        <v>30</v>
      </c>
      <c r="G1651" s="3"/>
    </row>
    <row r="1652" spans="1:7" x14ac:dyDescent="0.2">
      <c r="A1652" s="87" t="str">
        <f t="shared" si="3"/>
        <v>N02AB03</v>
      </c>
      <c r="B1652" s="88" t="str">
        <f t="shared" si="4"/>
        <v>Fentanil</v>
      </c>
      <c r="C1652" s="89" t="str">
        <f>"50 mcg/h cerotti transd."</f>
        <v>50 mcg/h cerotti transd.</v>
      </c>
      <c r="D1652" s="27" t="s">
        <v>30</v>
      </c>
      <c r="G1652" s="3"/>
    </row>
    <row r="1653" spans="1:7" x14ac:dyDescent="0.2">
      <c r="A1653" s="87" t="str">
        <f t="shared" si="3"/>
        <v>N02AB03</v>
      </c>
      <c r="B1653" s="88" t="str">
        <f t="shared" si="4"/>
        <v>Fentanil</v>
      </c>
      <c r="C1653" s="89" t="str">
        <f>"100 mcg/h cerotti transd."</f>
        <v>100 mcg/h cerotti transd.</v>
      </c>
      <c r="D1653" s="79" t="s">
        <v>30</v>
      </c>
      <c r="E1653" s="77"/>
      <c r="G1653" s="3"/>
    </row>
    <row r="1654" spans="1:7" x14ac:dyDescent="0.2">
      <c r="A1654" s="87" t="str">
        <f t="shared" si="3"/>
        <v>N02AB03</v>
      </c>
      <c r="B1654" s="88" t="str">
        <f t="shared" si="4"/>
        <v>Fentanil</v>
      </c>
      <c r="C1654" s="222" t="s">
        <v>2296</v>
      </c>
      <c r="D1654" s="79" t="s">
        <v>30</v>
      </c>
      <c r="E1654" s="77"/>
      <c r="G1654" s="3"/>
    </row>
    <row r="1655" spans="1:7" x14ac:dyDescent="0.2">
      <c r="A1655" s="87" t="str">
        <f t="shared" si="3"/>
        <v>N02AB03</v>
      </c>
      <c r="B1655" s="88" t="str">
        <f t="shared" si="4"/>
        <v>Fentanil</v>
      </c>
      <c r="C1655" s="222" t="s">
        <v>36</v>
      </c>
      <c r="D1655" s="79" t="s">
        <v>30</v>
      </c>
      <c r="E1655" s="77"/>
      <c r="G1655" s="3"/>
    </row>
    <row r="1656" spans="1:7" x14ac:dyDescent="0.2">
      <c r="A1656" s="87" t="str">
        <f t="shared" si="3"/>
        <v>N02AB03</v>
      </c>
      <c r="B1656" s="88" t="str">
        <f t="shared" si="4"/>
        <v>Fentanil</v>
      </c>
      <c r="C1656" s="222" t="s">
        <v>2297</v>
      </c>
      <c r="D1656" s="79" t="s">
        <v>30</v>
      </c>
      <c r="E1656" s="77"/>
      <c r="G1656" s="3"/>
    </row>
    <row r="1657" spans="1:7" x14ac:dyDescent="0.2">
      <c r="A1657" s="87" t="str">
        <f t="shared" si="3"/>
        <v>N02AB03</v>
      </c>
      <c r="B1657" s="88" t="str">
        <f t="shared" si="4"/>
        <v>Fentanil</v>
      </c>
      <c r="C1657" s="222" t="s">
        <v>2298</v>
      </c>
      <c r="D1657" s="79" t="s">
        <v>30</v>
      </c>
      <c r="E1657" s="77"/>
      <c r="G1657" s="3"/>
    </row>
    <row r="1658" spans="1:7" x14ac:dyDescent="0.2">
      <c r="A1658" s="87" t="str">
        <f t="shared" si="3"/>
        <v>N02AB03</v>
      </c>
      <c r="B1658" s="88" t="str">
        <f t="shared" si="4"/>
        <v>Fentanil</v>
      </c>
      <c r="C1658" s="222" t="s">
        <v>2299</v>
      </c>
      <c r="D1658" s="79" t="s">
        <v>2300</v>
      </c>
      <c r="E1658" s="77"/>
      <c r="G1658" s="3"/>
    </row>
    <row r="1659" spans="1:7" x14ac:dyDescent="0.2">
      <c r="A1659" s="87" t="str">
        <f t="shared" si="3"/>
        <v>N02AB03</v>
      </c>
      <c r="B1659" s="88" t="str">
        <f t="shared" si="4"/>
        <v>Fentanil</v>
      </c>
      <c r="C1659" s="222" t="s">
        <v>2301</v>
      </c>
      <c r="D1659" s="79" t="s">
        <v>2300</v>
      </c>
      <c r="E1659" s="77"/>
      <c r="G1659" s="3"/>
    </row>
    <row r="1660" spans="1:7" x14ac:dyDescent="0.2">
      <c r="A1660" s="87" t="str">
        <f t="shared" si="3"/>
        <v>N02AB03</v>
      </c>
      <c r="B1660" s="88" t="str">
        <f t="shared" si="4"/>
        <v>Fentanil</v>
      </c>
      <c r="C1660" s="222" t="s">
        <v>2302</v>
      </c>
      <c r="D1660" s="79" t="s">
        <v>2300</v>
      </c>
      <c r="E1660" s="77"/>
      <c r="G1660" s="3"/>
    </row>
    <row r="1661" spans="1:7" s="50" customFormat="1" x14ac:dyDescent="0.2">
      <c r="A1661" s="87" t="str">
        <f t="shared" si="3"/>
        <v>N02AB03</v>
      </c>
      <c r="B1661" s="88" t="str">
        <f t="shared" si="4"/>
        <v>Fentanil</v>
      </c>
      <c r="C1661" s="89" t="str">
        <f>"75 mcg/h cerotti transd."</f>
        <v>75 mcg/h cerotti transd.</v>
      </c>
      <c r="D1661" s="79" t="s">
        <v>30</v>
      </c>
      <c r="E1661" s="35"/>
      <c r="F1661" s="34"/>
    </row>
    <row r="1662" spans="1:7" s="50" customFormat="1" x14ac:dyDescent="0.2">
      <c r="A1662" s="34" t="s">
        <v>2303</v>
      </c>
      <c r="B1662" s="34"/>
      <c r="C1662" s="35"/>
      <c r="D1662" s="34"/>
      <c r="E1662" s="20"/>
      <c r="F1662" s="20" t="s">
        <v>12</v>
      </c>
    </row>
    <row r="1663" spans="1:7" s="50" customFormat="1" ht="25.5" x14ac:dyDescent="0.2">
      <c r="A1663" s="26" t="s">
        <v>7</v>
      </c>
      <c r="B1663" s="26" t="s">
        <v>8</v>
      </c>
      <c r="C1663" s="26" t="s">
        <v>80</v>
      </c>
      <c r="D1663" s="20" t="s">
        <v>2098</v>
      </c>
      <c r="E1663" s="35"/>
      <c r="F1663" s="34"/>
    </row>
    <row r="1664" spans="1:7" s="50" customFormat="1" x14ac:dyDescent="0.2">
      <c r="A1664" s="34" t="s">
        <v>2304</v>
      </c>
      <c r="B1664" s="34"/>
      <c r="C1664" s="35"/>
      <c r="D1664" s="34"/>
      <c r="E1664" s="20"/>
      <c r="F1664" s="20" t="s">
        <v>12</v>
      </c>
    </row>
    <row r="1665" spans="1:7" ht="25.5" x14ac:dyDescent="0.2">
      <c r="A1665" s="26" t="s">
        <v>7</v>
      </c>
      <c r="B1665" s="26" t="s">
        <v>8</v>
      </c>
      <c r="C1665" s="26" t="s">
        <v>80</v>
      </c>
      <c r="D1665" s="20" t="s">
        <v>2098</v>
      </c>
      <c r="G1665" s="3"/>
    </row>
    <row r="1666" spans="1:7" x14ac:dyDescent="0.2">
      <c r="A1666" s="87" t="str">
        <f t="shared" ref="A1666:A1672" si="5">"N02AE01"</f>
        <v>N02AE01</v>
      </c>
      <c r="B1666" s="88" t="str">
        <f>"Buprenorfina"</f>
        <v>Buprenorfina</v>
      </c>
      <c r="C1666" s="89" t="str">
        <f>"cerotto 35 mcg./h"</f>
        <v>cerotto 35 mcg./h</v>
      </c>
      <c r="D1666" s="27" t="s">
        <v>30</v>
      </c>
      <c r="G1666" s="3"/>
    </row>
    <row r="1667" spans="1:7" x14ac:dyDescent="0.2">
      <c r="A1667" s="87" t="str">
        <f t="shared" si="5"/>
        <v>N02AE01</v>
      </c>
      <c r="B1667" s="88" t="str">
        <f>"Buprenorfina"</f>
        <v>Buprenorfina</v>
      </c>
      <c r="C1667" s="89" t="str">
        <f>"cerotto 52.5 mcg./h"</f>
        <v>cerotto 52.5 mcg./h</v>
      </c>
      <c r="D1667" s="27" t="s">
        <v>30</v>
      </c>
      <c r="E1667" s="77"/>
      <c r="F1667" s="23"/>
      <c r="G1667" s="3"/>
    </row>
    <row r="1668" spans="1:7" x14ac:dyDescent="0.2">
      <c r="A1668" s="87" t="str">
        <f t="shared" si="5"/>
        <v>N02AE01</v>
      </c>
      <c r="B1668" s="88" t="str">
        <f>"Buprenorfina"</f>
        <v>Buprenorfina</v>
      </c>
      <c r="C1668" s="89" t="str">
        <f>"cerotto 70 mcg./h"</f>
        <v>cerotto 70 mcg./h</v>
      </c>
      <c r="D1668" s="77" t="s">
        <v>38</v>
      </c>
      <c r="E1668" s="77"/>
      <c r="F1668" s="23"/>
      <c r="G1668" s="3"/>
    </row>
    <row r="1669" spans="1:7" x14ac:dyDescent="0.2">
      <c r="A1669" s="87" t="str">
        <f t="shared" si="5"/>
        <v>N02AE01</v>
      </c>
      <c r="B1669" s="88" t="str">
        <f>"Buprenorfina cloridrato"</f>
        <v>Buprenorfina cloridrato</v>
      </c>
      <c r="C1669" s="89" t="str">
        <f>"im.ev. 0.3 mg. fl."</f>
        <v>im.ev. 0.3 mg. fl.</v>
      </c>
      <c r="D1669" s="77" t="s">
        <v>38</v>
      </c>
      <c r="G1669" s="3"/>
    </row>
    <row r="1670" spans="1:7" x14ac:dyDescent="0.2">
      <c r="A1670" s="87" t="str">
        <f t="shared" si="5"/>
        <v>N02AE01</v>
      </c>
      <c r="B1670" s="88" t="str">
        <f>"Buprenorfina cloridrato"</f>
        <v>Buprenorfina cloridrato</v>
      </c>
      <c r="C1670" s="89" t="str">
        <f>"2 mg cpr subl."</f>
        <v>2 mg cpr subl.</v>
      </c>
      <c r="D1670" s="27" t="s">
        <v>30</v>
      </c>
      <c r="G1670" s="3"/>
    </row>
    <row r="1671" spans="1:7" x14ac:dyDescent="0.2">
      <c r="A1671" s="87" t="str">
        <f t="shared" si="5"/>
        <v>N02AE01</v>
      </c>
      <c r="B1671" s="88" t="str">
        <f>"Buprenorfina cloridrato"</f>
        <v>Buprenorfina cloridrato</v>
      </c>
      <c r="C1671" s="89" t="str">
        <f>"0.2 mg. cpr.  subl."</f>
        <v>0.2 mg. cpr.  subl.</v>
      </c>
      <c r="D1671" s="27" t="s">
        <v>30</v>
      </c>
      <c r="G1671" s="3"/>
    </row>
    <row r="1672" spans="1:7" s="50" customFormat="1" x14ac:dyDescent="0.2">
      <c r="A1672" s="87" t="str">
        <f t="shared" si="5"/>
        <v>N02AE01</v>
      </c>
      <c r="B1672" s="88" t="str">
        <f>"Buprenorfina cloridrato"</f>
        <v>Buprenorfina cloridrato</v>
      </c>
      <c r="C1672" s="89" t="str">
        <f>"8 mg cpr subl."</f>
        <v>8 mg cpr subl.</v>
      </c>
      <c r="D1672" s="27" t="s">
        <v>30</v>
      </c>
      <c r="E1672" s="35"/>
      <c r="F1672" s="34"/>
    </row>
    <row r="1673" spans="1:7" s="50" customFormat="1" x14ac:dyDescent="0.2">
      <c r="A1673" s="34" t="s">
        <v>2305</v>
      </c>
      <c r="B1673" s="34"/>
      <c r="C1673" s="35"/>
      <c r="D1673" s="34"/>
      <c r="E1673" s="20"/>
      <c r="F1673" s="20" t="s">
        <v>12</v>
      </c>
    </row>
    <row r="1674" spans="1:7" ht="25.5" x14ac:dyDescent="0.2">
      <c r="A1674" s="26" t="s">
        <v>7</v>
      </c>
      <c r="B1674" s="26" t="s">
        <v>8</v>
      </c>
      <c r="C1674" s="26" t="s">
        <v>80</v>
      </c>
      <c r="D1674" s="20" t="s">
        <v>2098</v>
      </c>
      <c r="F1674" s="27">
        <v>3</v>
      </c>
      <c r="G1674" s="3"/>
    </row>
    <row r="1675" spans="1:7" x14ac:dyDescent="0.2">
      <c r="A1675" s="23" t="s">
        <v>2306</v>
      </c>
      <c r="B1675" s="61" t="s">
        <v>2307</v>
      </c>
      <c r="C1675" s="25" t="s">
        <v>2308</v>
      </c>
      <c r="D1675" s="27" t="s">
        <v>30</v>
      </c>
      <c r="F1675" s="27">
        <v>3</v>
      </c>
      <c r="G1675" s="3"/>
    </row>
    <row r="1676" spans="1:7" x14ac:dyDescent="0.2">
      <c r="A1676" s="77" t="s">
        <v>2306</v>
      </c>
      <c r="B1676" s="61" t="s">
        <v>2307</v>
      </c>
      <c r="C1676" s="62" t="s">
        <v>2309</v>
      </c>
      <c r="D1676" s="27" t="s">
        <v>30</v>
      </c>
      <c r="E1676" s="77"/>
      <c r="F1676" s="79">
        <v>3</v>
      </c>
      <c r="G1676" s="3"/>
    </row>
    <row r="1677" spans="1:7" x14ac:dyDescent="0.2">
      <c r="A1677" s="77" t="s">
        <v>2306</v>
      </c>
      <c r="B1677" s="61" t="s">
        <v>2307</v>
      </c>
      <c r="C1677" s="62" t="s">
        <v>2310</v>
      </c>
      <c r="D1677" s="79" t="s">
        <v>30</v>
      </c>
      <c r="E1677" s="77"/>
      <c r="F1677" s="79"/>
      <c r="G1677" s="3"/>
    </row>
    <row r="1678" spans="1:7" ht="25.5" x14ac:dyDescent="0.2">
      <c r="A1678" s="87" t="str">
        <f>"N02AX52"</f>
        <v>N02AX52</v>
      </c>
      <c r="B1678" s="88" t="str">
        <f>"Tramadolo+paracetamolo"</f>
        <v>Tramadolo+paracetamolo</v>
      </c>
      <c r="C1678" s="89" t="str">
        <f>"37.5 mg.+325 mg cpr.riv.con film"</f>
        <v>37.5 mg.+325 mg cpr.riv.con film</v>
      </c>
      <c r="D1678" s="79" t="s">
        <v>16</v>
      </c>
      <c r="E1678" s="77"/>
      <c r="F1678" s="79">
        <v>3</v>
      </c>
      <c r="G1678" s="3"/>
    </row>
    <row r="1679" spans="1:7" s="50" customFormat="1" x14ac:dyDescent="0.2">
      <c r="A1679" s="117" t="s">
        <v>2306</v>
      </c>
      <c r="B1679" s="66" t="s">
        <v>2307</v>
      </c>
      <c r="C1679" s="67" t="s">
        <v>2311</v>
      </c>
      <c r="D1679" s="79" t="s">
        <v>30</v>
      </c>
      <c r="E1679" s="137"/>
      <c r="F1679" s="136"/>
    </row>
    <row r="1680" spans="1:7" s="50" customFormat="1" x14ac:dyDescent="0.2">
      <c r="A1680" s="117" t="s">
        <v>2312</v>
      </c>
      <c r="B1680" s="66" t="s">
        <v>2313</v>
      </c>
      <c r="C1680" s="67" t="s">
        <v>2314</v>
      </c>
      <c r="D1680" s="79" t="s">
        <v>2300</v>
      </c>
      <c r="E1680" s="137"/>
      <c r="F1680" s="136"/>
    </row>
    <row r="1681" spans="1:7" s="50" customFormat="1" x14ac:dyDescent="0.2">
      <c r="A1681" s="117" t="s">
        <v>2312</v>
      </c>
      <c r="B1681" s="66" t="s">
        <v>2313</v>
      </c>
      <c r="C1681" s="67" t="s">
        <v>2315</v>
      </c>
      <c r="D1681" s="79" t="s">
        <v>2300</v>
      </c>
      <c r="E1681" s="137"/>
      <c r="F1681" s="136"/>
    </row>
    <row r="1682" spans="1:7" s="50" customFormat="1" x14ac:dyDescent="0.2">
      <c r="A1682" s="29" t="s">
        <v>2316</v>
      </c>
      <c r="B1682" s="29"/>
      <c r="C1682" s="30"/>
      <c r="D1682" s="29"/>
      <c r="E1682" s="35"/>
      <c r="F1682" s="34"/>
    </row>
    <row r="1683" spans="1:7" s="50" customFormat="1" x14ac:dyDescent="0.2">
      <c r="A1683" s="34" t="s">
        <v>2317</v>
      </c>
      <c r="B1683" s="34"/>
      <c r="C1683" s="35"/>
      <c r="D1683" s="34"/>
      <c r="E1683" s="20"/>
      <c r="F1683" s="20" t="s">
        <v>12</v>
      </c>
    </row>
    <row r="1684" spans="1:7" s="50" customFormat="1" ht="25.5" x14ac:dyDescent="0.2">
      <c r="A1684" s="26" t="s">
        <v>7</v>
      </c>
      <c r="B1684" s="26" t="s">
        <v>8</v>
      </c>
      <c r="C1684" s="26" t="s">
        <v>80</v>
      </c>
      <c r="D1684" s="20" t="s">
        <v>2098</v>
      </c>
      <c r="E1684" s="20"/>
      <c r="F1684" s="20"/>
    </row>
    <row r="1685" spans="1:7" s="50" customFormat="1" x14ac:dyDescent="0.2">
      <c r="A1685" s="87" t="str">
        <f>"N02BA01"</f>
        <v>N02BA01</v>
      </c>
      <c r="B1685" s="88" t="str">
        <f>"Lisina acetilsalicilato"</f>
        <v>Lisina acetilsalicilato</v>
      </c>
      <c r="C1685" s="89" t="str">
        <f>"1 g/5 ml. im.ev. fl."</f>
        <v>1 g/5 ml. im.ev. fl.</v>
      </c>
      <c r="D1685" s="20" t="s">
        <v>30</v>
      </c>
      <c r="E1685" s="20"/>
      <c r="F1685" s="20"/>
    </row>
    <row r="1686" spans="1:7" s="50" customFormat="1" x14ac:dyDescent="0.2">
      <c r="A1686" s="87" t="str">
        <f>"N02BA01"</f>
        <v>N02BA01</v>
      </c>
      <c r="B1686" s="88" t="str">
        <f>"Acido acetilsalicilico"</f>
        <v>Acido acetilsalicilico</v>
      </c>
      <c r="C1686" s="89" t="str">
        <f>"cpr. 500 mg."</f>
        <v>cpr. 500 mg.</v>
      </c>
      <c r="D1686" s="20" t="s">
        <v>16</v>
      </c>
      <c r="E1686" s="20"/>
      <c r="F1686" s="20"/>
    </row>
    <row r="1687" spans="1:7" x14ac:dyDescent="0.2">
      <c r="A1687" s="87" t="str">
        <f>"N02BA01"</f>
        <v>N02BA01</v>
      </c>
      <c r="B1687" s="88" t="str">
        <f>"Acido acetilsalicilico"</f>
        <v>Acido acetilsalicilico</v>
      </c>
      <c r="C1687" s="89" t="str">
        <f>"cpr.gastr. 100 mg."</f>
        <v>cpr.gastr. 100 mg.</v>
      </c>
      <c r="D1687" s="20" t="s">
        <v>16</v>
      </c>
      <c r="G1687" s="3"/>
    </row>
    <row r="1688" spans="1:7" s="50" customFormat="1" ht="25.5" x14ac:dyDescent="0.2">
      <c r="A1688" s="63" t="s">
        <v>2318</v>
      </c>
      <c r="B1688" s="82" t="s">
        <v>2319</v>
      </c>
      <c r="C1688" s="83" t="s">
        <v>2320</v>
      </c>
      <c r="D1688" s="27" t="s">
        <v>30</v>
      </c>
      <c r="E1688" s="35"/>
      <c r="F1688" s="34"/>
    </row>
    <row r="1689" spans="1:7" s="50" customFormat="1" x14ac:dyDescent="0.2">
      <c r="A1689" s="34" t="s">
        <v>2321</v>
      </c>
      <c r="B1689" s="34"/>
      <c r="C1689" s="35"/>
      <c r="D1689" s="34"/>
      <c r="E1689" s="20"/>
      <c r="F1689" s="20" t="s">
        <v>12</v>
      </c>
    </row>
    <row r="1690" spans="1:7" ht="25.5" x14ac:dyDescent="0.2">
      <c r="A1690" s="26" t="s">
        <v>7</v>
      </c>
      <c r="B1690" s="26" t="s">
        <v>8</v>
      </c>
      <c r="C1690" s="26" t="s">
        <v>80</v>
      </c>
      <c r="D1690" s="20" t="s">
        <v>2098</v>
      </c>
      <c r="E1690" s="77"/>
      <c r="F1690" s="19"/>
      <c r="G1690" s="3"/>
    </row>
    <row r="1691" spans="1:7" ht="25.5" x14ac:dyDescent="0.2">
      <c r="A1691" s="23" t="s">
        <v>2322</v>
      </c>
      <c r="B1691" s="61" t="s">
        <v>2323</v>
      </c>
      <c r="C1691" s="25" t="s">
        <v>2324</v>
      </c>
      <c r="D1691" s="79" t="s">
        <v>16</v>
      </c>
      <c r="F1691" s="19"/>
      <c r="G1691" s="3"/>
    </row>
    <row r="1692" spans="1:7" x14ac:dyDescent="0.2">
      <c r="A1692" s="23" t="s">
        <v>2322</v>
      </c>
      <c r="B1692" s="61" t="s">
        <v>2323</v>
      </c>
      <c r="C1692" s="25" t="s">
        <v>2325</v>
      </c>
      <c r="D1692" s="27" t="s">
        <v>16</v>
      </c>
      <c r="F1692" s="19"/>
      <c r="G1692" s="3"/>
    </row>
    <row r="1693" spans="1:7" x14ac:dyDescent="0.2">
      <c r="A1693" s="23" t="s">
        <v>2322</v>
      </c>
      <c r="B1693" s="61" t="s">
        <v>2323</v>
      </c>
      <c r="C1693" s="25" t="s">
        <v>2326</v>
      </c>
      <c r="D1693" s="27" t="s">
        <v>16</v>
      </c>
      <c r="F1693" s="19"/>
      <c r="G1693" s="3"/>
    </row>
    <row r="1694" spans="1:7" ht="25.5" x14ac:dyDescent="0.2">
      <c r="A1694" s="23" t="s">
        <v>2322</v>
      </c>
      <c r="B1694" s="61" t="s">
        <v>2323</v>
      </c>
      <c r="C1694" s="25" t="s">
        <v>2327</v>
      </c>
      <c r="D1694" s="27" t="s">
        <v>16</v>
      </c>
      <c r="F1694" s="19"/>
      <c r="G1694" s="3"/>
    </row>
    <row r="1695" spans="1:7" ht="14.25" x14ac:dyDescent="0.2">
      <c r="A1695" s="223" t="s">
        <v>2322</v>
      </c>
      <c r="B1695" s="223" t="s">
        <v>2328</v>
      </c>
      <c r="C1695" s="223" t="s">
        <v>2329</v>
      </c>
      <c r="D1695" s="27" t="s">
        <v>38</v>
      </c>
      <c r="E1695" s="77"/>
      <c r="F1695" s="79"/>
      <c r="G1695" s="3"/>
    </row>
    <row r="1696" spans="1:7" x14ac:dyDescent="0.2">
      <c r="A1696" s="63" t="s">
        <v>2322</v>
      </c>
      <c r="B1696" s="78" t="s">
        <v>2323</v>
      </c>
      <c r="C1696" s="83" t="s">
        <v>821</v>
      </c>
      <c r="D1696" s="79" t="s">
        <v>16</v>
      </c>
      <c r="F1696" s="19"/>
      <c r="G1696" s="3"/>
    </row>
    <row r="1697" spans="1:7" x14ac:dyDescent="0.2">
      <c r="A1697" s="23" t="s">
        <v>2330</v>
      </c>
      <c r="B1697" s="61" t="s">
        <v>2331</v>
      </c>
      <c r="C1697" s="62" t="s">
        <v>2332</v>
      </c>
      <c r="D1697" s="27" t="s">
        <v>16</v>
      </c>
      <c r="F1697" s="19"/>
      <c r="G1697" s="3"/>
    </row>
    <row r="1698" spans="1:7" ht="25.5" x14ac:dyDescent="0.2">
      <c r="A1698" s="23" t="s">
        <v>2330</v>
      </c>
      <c r="B1698" s="61" t="s">
        <v>2331</v>
      </c>
      <c r="C1698" s="62" t="s">
        <v>2333</v>
      </c>
      <c r="D1698" s="27" t="s">
        <v>16</v>
      </c>
      <c r="F1698" s="19"/>
      <c r="G1698" s="3"/>
    </row>
    <row r="1699" spans="1:7" ht="25.5" x14ac:dyDescent="0.2">
      <c r="A1699" s="23" t="s">
        <v>2330</v>
      </c>
      <c r="B1699" s="61" t="s">
        <v>2331</v>
      </c>
      <c r="C1699" s="62" t="s">
        <v>2334</v>
      </c>
      <c r="D1699" s="27" t="s">
        <v>16</v>
      </c>
      <c r="F1699" s="19"/>
      <c r="G1699" s="3"/>
    </row>
    <row r="1700" spans="1:7" s="50" customFormat="1" x14ac:dyDescent="0.2">
      <c r="A1700" s="23" t="s">
        <v>2330</v>
      </c>
      <c r="B1700" s="61" t="s">
        <v>2331</v>
      </c>
      <c r="C1700" s="62" t="s">
        <v>2335</v>
      </c>
      <c r="D1700" s="27" t="s">
        <v>16</v>
      </c>
      <c r="E1700" s="35"/>
      <c r="F1700" s="34"/>
    </row>
    <row r="1701" spans="1:7" s="50" customFormat="1" x14ac:dyDescent="0.2">
      <c r="A1701" s="34" t="s">
        <v>2336</v>
      </c>
      <c r="B1701" s="34"/>
      <c r="C1701" s="35"/>
      <c r="D1701" s="34"/>
      <c r="E1701" s="20"/>
      <c r="F1701" s="20" t="s">
        <v>12</v>
      </c>
    </row>
    <row r="1702" spans="1:7" ht="25.5" x14ac:dyDescent="0.2">
      <c r="A1702" s="26" t="s">
        <v>7</v>
      </c>
      <c r="B1702" s="26" t="s">
        <v>8</v>
      </c>
      <c r="C1702" s="26" t="s">
        <v>80</v>
      </c>
      <c r="D1702" s="20" t="s">
        <v>2098</v>
      </c>
      <c r="F1702" s="19"/>
      <c r="G1702" s="3"/>
    </row>
    <row r="1703" spans="1:7" x14ac:dyDescent="0.2">
      <c r="A1703" s="87" t="str">
        <f>"N02CC04"</f>
        <v>N02CC04</v>
      </c>
      <c r="B1703" s="88" t="str">
        <f>"Rizatriptan"</f>
        <v>Rizatriptan</v>
      </c>
      <c r="C1703" s="89" t="str">
        <f>"cpr.  10 mg"</f>
        <v>cpr.  10 mg</v>
      </c>
      <c r="D1703" s="27" t="s">
        <v>30</v>
      </c>
      <c r="F1703" s="19"/>
      <c r="G1703" s="3"/>
    </row>
    <row r="1704" spans="1:7" s="161" customFormat="1" x14ac:dyDescent="0.2">
      <c r="A1704" s="87" t="str">
        <f>"N02CC04"</f>
        <v>N02CC04</v>
      </c>
      <c r="B1704" s="88" t="str">
        <f>"Rizatriptan"</f>
        <v>Rizatriptan</v>
      </c>
      <c r="C1704" s="89" t="str">
        <f>"cpr.  5 mg"</f>
        <v>cpr.  5 mg</v>
      </c>
      <c r="D1704" s="27" t="s">
        <v>30</v>
      </c>
      <c r="E1704" s="52"/>
      <c r="F1704" s="51"/>
    </row>
    <row r="1705" spans="1:7" s="161" customFormat="1" x14ac:dyDescent="0.2">
      <c r="A1705" s="51" t="s">
        <v>2337</v>
      </c>
      <c r="B1705" s="51"/>
      <c r="C1705" s="52"/>
      <c r="D1705" s="51"/>
      <c r="E1705" s="30"/>
      <c r="F1705" s="29"/>
    </row>
    <row r="1706" spans="1:7" s="161" customFormat="1" x14ac:dyDescent="0.2">
      <c r="A1706" s="29" t="s">
        <v>2338</v>
      </c>
      <c r="B1706" s="29"/>
      <c r="C1706" s="30"/>
      <c r="D1706" s="29"/>
      <c r="E1706" s="35"/>
      <c r="F1706" s="34"/>
    </row>
    <row r="1707" spans="1:7" s="161" customFormat="1" x14ac:dyDescent="0.2">
      <c r="A1707" s="34" t="s">
        <v>2339</v>
      </c>
      <c r="B1707" s="34"/>
      <c r="C1707" s="35"/>
      <c r="D1707" s="34"/>
      <c r="E1707" s="20"/>
      <c r="F1707" s="20" t="s">
        <v>12</v>
      </c>
    </row>
    <row r="1708" spans="1:7" ht="25.5" x14ac:dyDescent="0.2">
      <c r="A1708" s="26" t="s">
        <v>7</v>
      </c>
      <c r="B1708" s="26" t="s">
        <v>8</v>
      </c>
      <c r="C1708" s="26" t="s">
        <v>80</v>
      </c>
      <c r="D1708" s="20" t="s">
        <v>2098</v>
      </c>
      <c r="E1708" s="49"/>
      <c r="G1708" s="3"/>
    </row>
    <row r="1709" spans="1:7" x14ac:dyDescent="0.2">
      <c r="A1709" s="55" t="s">
        <v>2340</v>
      </c>
      <c r="B1709" s="66" t="s">
        <v>2341</v>
      </c>
      <c r="C1709" s="68" t="s">
        <v>2342</v>
      </c>
      <c r="D1709" s="38" t="s">
        <v>30</v>
      </c>
      <c r="E1709" s="49"/>
      <c r="G1709" s="3"/>
    </row>
    <row r="1710" spans="1:7" x14ac:dyDescent="0.2">
      <c r="A1710" s="55" t="s">
        <v>2340</v>
      </c>
      <c r="B1710" s="66" t="s">
        <v>2341</v>
      </c>
      <c r="C1710" s="68" t="s">
        <v>2343</v>
      </c>
      <c r="D1710" s="38" t="s">
        <v>30</v>
      </c>
      <c r="E1710" s="48"/>
      <c r="G1710" s="3"/>
    </row>
    <row r="1711" spans="1:7" s="161" customFormat="1" ht="25.5" x14ac:dyDescent="0.2">
      <c r="A1711" s="55" t="s">
        <v>2340</v>
      </c>
      <c r="B1711" s="118" t="s">
        <v>2344</v>
      </c>
      <c r="C1711" s="67" t="s">
        <v>2345</v>
      </c>
      <c r="D1711" s="84" t="s">
        <v>30</v>
      </c>
      <c r="E1711" s="35"/>
      <c r="F1711" s="34"/>
    </row>
    <row r="1712" spans="1:7" s="161" customFormat="1" x14ac:dyDescent="0.2">
      <c r="A1712" s="34" t="s">
        <v>2346</v>
      </c>
      <c r="B1712" s="34"/>
      <c r="C1712" s="35"/>
      <c r="D1712" s="34"/>
      <c r="E1712" s="20"/>
      <c r="F1712" s="20" t="s">
        <v>12</v>
      </c>
    </row>
    <row r="1713" spans="1:7" ht="25.5" x14ac:dyDescent="0.2">
      <c r="A1713" s="26" t="s">
        <v>7</v>
      </c>
      <c r="B1713" s="26" t="s">
        <v>8</v>
      </c>
      <c r="C1713" s="26" t="s">
        <v>80</v>
      </c>
      <c r="D1713" s="20" t="s">
        <v>2098</v>
      </c>
      <c r="E1713" s="61"/>
      <c r="F1713" s="119"/>
      <c r="G1713" s="3"/>
    </row>
    <row r="1714" spans="1:7" x14ac:dyDescent="0.2">
      <c r="A1714" s="110" t="s">
        <v>2347</v>
      </c>
      <c r="B1714" s="64" t="s">
        <v>2348</v>
      </c>
      <c r="C1714" s="65" t="s">
        <v>2349</v>
      </c>
      <c r="D1714" s="27" t="s">
        <v>38</v>
      </c>
      <c r="E1714" s="61"/>
      <c r="F1714" s="119"/>
      <c r="G1714" s="3"/>
    </row>
    <row r="1715" spans="1:7" x14ac:dyDescent="0.2">
      <c r="A1715" s="110" t="s">
        <v>2350</v>
      </c>
      <c r="B1715" s="64" t="s">
        <v>2351</v>
      </c>
      <c r="C1715" s="65" t="s">
        <v>2352</v>
      </c>
      <c r="D1715" s="27" t="s">
        <v>30</v>
      </c>
      <c r="E1715" s="61"/>
      <c r="F1715" s="119"/>
      <c r="G1715" s="3"/>
    </row>
    <row r="1716" spans="1:7" x14ac:dyDescent="0.2">
      <c r="A1716" s="110" t="s">
        <v>2350</v>
      </c>
      <c r="B1716" s="64" t="s">
        <v>2351</v>
      </c>
      <c r="C1716" s="65" t="s">
        <v>2353</v>
      </c>
      <c r="D1716" s="27" t="s">
        <v>30</v>
      </c>
      <c r="E1716" s="61"/>
      <c r="F1716" s="119"/>
      <c r="G1716" s="3"/>
    </row>
    <row r="1717" spans="1:7" x14ac:dyDescent="0.2">
      <c r="A1717" s="110" t="s">
        <v>2350</v>
      </c>
      <c r="B1717" s="64" t="s">
        <v>2351</v>
      </c>
      <c r="C1717" s="65" t="s">
        <v>2354</v>
      </c>
      <c r="D1717" s="27" t="s">
        <v>30</v>
      </c>
      <c r="E1717" s="61"/>
      <c r="F1717" s="119"/>
      <c r="G1717" s="3"/>
    </row>
    <row r="1718" spans="1:7" s="161" customFormat="1" x14ac:dyDescent="0.2">
      <c r="A1718" s="110" t="s">
        <v>2350</v>
      </c>
      <c r="B1718" s="64" t="s">
        <v>2351</v>
      </c>
      <c r="C1718" s="65" t="s">
        <v>2355</v>
      </c>
      <c r="D1718" s="27" t="s">
        <v>30</v>
      </c>
      <c r="E1718" s="35"/>
      <c r="F1718" s="34"/>
    </row>
    <row r="1719" spans="1:7" s="161" customFormat="1" x14ac:dyDescent="0.2">
      <c r="A1719" s="34" t="s">
        <v>2356</v>
      </c>
      <c r="B1719" s="34"/>
      <c r="C1719" s="35"/>
      <c r="D1719" s="34"/>
      <c r="E1719" s="20"/>
      <c r="F1719" s="20" t="s">
        <v>12</v>
      </c>
    </row>
    <row r="1720" spans="1:7" ht="25.5" x14ac:dyDescent="0.2">
      <c r="A1720" s="26" t="s">
        <v>7</v>
      </c>
      <c r="B1720" s="26" t="s">
        <v>8</v>
      </c>
      <c r="C1720" s="26" t="s">
        <v>80</v>
      </c>
      <c r="D1720" s="20" t="s">
        <v>2098</v>
      </c>
      <c r="G1720" s="3"/>
    </row>
    <row r="1721" spans="1:7" s="50" customFormat="1" x14ac:dyDescent="0.2">
      <c r="A1721" s="23" t="s">
        <v>2357</v>
      </c>
      <c r="B1721" s="61" t="s">
        <v>2358</v>
      </c>
      <c r="C1721" s="39" t="s">
        <v>2359</v>
      </c>
      <c r="D1721" s="27" t="s">
        <v>30</v>
      </c>
      <c r="E1721" s="35"/>
      <c r="F1721" s="34"/>
    </row>
    <row r="1722" spans="1:7" s="50" customFormat="1" x14ac:dyDescent="0.2">
      <c r="A1722" s="34" t="s">
        <v>2360</v>
      </c>
      <c r="B1722" s="34"/>
      <c r="C1722" s="35"/>
      <c r="D1722" s="34"/>
      <c r="E1722" s="20"/>
      <c r="F1722" s="20" t="s">
        <v>12</v>
      </c>
    </row>
    <row r="1723" spans="1:7" ht="25.5" x14ac:dyDescent="0.2">
      <c r="A1723" s="26" t="s">
        <v>7</v>
      </c>
      <c r="B1723" s="26" t="s">
        <v>8</v>
      </c>
      <c r="C1723" s="26" t="s">
        <v>80</v>
      </c>
      <c r="D1723" s="20" t="s">
        <v>2098</v>
      </c>
      <c r="F1723" s="3"/>
      <c r="G1723" s="3"/>
    </row>
    <row r="1724" spans="1:7" x14ac:dyDescent="0.2">
      <c r="A1724" s="23" t="s">
        <v>2361</v>
      </c>
      <c r="B1724" s="61" t="s">
        <v>2362</v>
      </c>
      <c r="C1724" s="24" t="s">
        <v>2363</v>
      </c>
      <c r="D1724" s="27" t="s">
        <v>30</v>
      </c>
      <c r="F1724" s="3"/>
      <c r="G1724" s="3"/>
    </row>
    <row r="1725" spans="1:7" s="161" customFormat="1" x14ac:dyDescent="0.2">
      <c r="A1725" s="23" t="s">
        <v>2361</v>
      </c>
      <c r="B1725" s="61" t="s">
        <v>2362</v>
      </c>
      <c r="C1725" s="24" t="s">
        <v>2364</v>
      </c>
      <c r="D1725" s="27" t="s">
        <v>30</v>
      </c>
      <c r="E1725" s="35"/>
      <c r="F1725" s="34"/>
    </row>
    <row r="1726" spans="1:7" s="161" customFormat="1" x14ac:dyDescent="0.2">
      <c r="A1726" s="34" t="s">
        <v>2365</v>
      </c>
      <c r="B1726" s="34"/>
      <c r="C1726" s="35"/>
      <c r="D1726" s="34"/>
      <c r="E1726" s="20"/>
      <c r="F1726" s="20" t="s">
        <v>12</v>
      </c>
    </row>
    <row r="1727" spans="1:7" ht="25.5" x14ac:dyDescent="0.2">
      <c r="A1727" s="26" t="s">
        <v>7</v>
      </c>
      <c r="B1727" s="26" t="s">
        <v>8</v>
      </c>
      <c r="C1727" s="26" t="s">
        <v>80</v>
      </c>
      <c r="D1727" s="20" t="s">
        <v>2098</v>
      </c>
      <c r="F1727" s="3"/>
      <c r="G1727" s="3"/>
    </row>
    <row r="1728" spans="1:7" ht="25.5" x14ac:dyDescent="0.2">
      <c r="A1728" s="23" t="s">
        <v>2366</v>
      </c>
      <c r="B1728" s="61" t="s">
        <v>2367</v>
      </c>
      <c r="C1728" s="25" t="s">
        <v>2368</v>
      </c>
      <c r="D1728" s="27" t="s">
        <v>38</v>
      </c>
      <c r="G1728" s="3"/>
    </row>
    <row r="1729" spans="1:7" x14ac:dyDescent="0.2">
      <c r="A1729" s="23" t="s">
        <v>2366</v>
      </c>
      <c r="B1729" s="61" t="s">
        <v>2367</v>
      </c>
      <c r="C1729" s="25" t="s">
        <v>2369</v>
      </c>
      <c r="D1729" s="27" t="s">
        <v>30</v>
      </c>
      <c r="F1729" s="224"/>
      <c r="G1729" s="3"/>
    </row>
    <row r="1730" spans="1:7" x14ac:dyDescent="0.2">
      <c r="A1730" s="55" t="s">
        <v>2366</v>
      </c>
      <c r="B1730" s="66" t="s">
        <v>2367</v>
      </c>
      <c r="C1730" s="68" t="s">
        <v>2370</v>
      </c>
      <c r="D1730" s="27" t="s">
        <v>30</v>
      </c>
      <c r="F1730" s="224"/>
      <c r="G1730" s="3"/>
    </row>
    <row r="1731" spans="1:7" x14ac:dyDescent="0.2">
      <c r="A1731" s="55" t="s">
        <v>2366</v>
      </c>
      <c r="B1731" s="66" t="s">
        <v>2367</v>
      </c>
      <c r="C1731" s="68" t="s">
        <v>2371</v>
      </c>
      <c r="D1731" s="27" t="s">
        <v>30</v>
      </c>
      <c r="F1731" s="224"/>
      <c r="G1731" s="3"/>
    </row>
    <row r="1732" spans="1:7" x14ac:dyDescent="0.2">
      <c r="A1732" s="55" t="s">
        <v>2366</v>
      </c>
      <c r="B1732" s="66" t="s">
        <v>2367</v>
      </c>
      <c r="C1732" s="68" t="s">
        <v>2372</v>
      </c>
      <c r="D1732" s="27" t="s">
        <v>30</v>
      </c>
      <c r="F1732" s="3"/>
      <c r="G1732" s="3"/>
    </row>
    <row r="1733" spans="1:7" x14ac:dyDescent="0.2">
      <c r="A1733" s="63" t="s">
        <v>2366</v>
      </c>
      <c r="B1733" s="82" t="s">
        <v>2373</v>
      </c>
      <c r="C1733" s="83" t="s">
        <v>2374</v>
      </c>
      <c r="D1733" s="27" t="s">
        <v>30</v>
      </c>
      <c r="F1733" s="3"/>
      <c r="G1733" s="3"/>
    </row>
    <row r="1734" spans="1:7" x14ac:dyDescent="0.2">
      <c r="A1734" s="63" t="s">
        <v>2366</v>
      </c>
      <c r="B1734" s="82" t="s">
        <v>2373</v>
      </c>
      <c r="C1734" s="83" t="s">
        <v>2375</v>
      </c>
      <c r="D1734" s="27" t="s">
        <v>30</v>
      </c>
      <c r="F1734" s="224"/>
      <c r="G1734" s="3"/>
    </row>
    <row r="1735" spans="1:7" x14ac:dyDescent="0.2">
      <c r="A1735" s="110" t="s">
        <v>2366</v>
      </c>
      <c r="B1735" s="64" t="s">
        <v>2376</v>
      </c>
      <c r="C1735" s="65" t="s">
        <v>715</v>
      </c>
      <c r="D1735" s="27" t="s">
        <v>30</v>
      </c>
      <c r="F1735" s="3"/>
      <c r="G1735" s="3"/>
    </row>
    <row r="1736" spans="1:7" x14ac:dyDescent="0.2">
      <c r="A1736" s="63" t="s">
        <v>2366</v>
      </c>
      <c r="B1736" s="82" t="s">
        <v>2376</v>
      </c>
      <c r="C1736" s="83" t="s">
        <v>821</v>
      </c>
      <c r="D1736" s="27" t="s">
        <v>30</v>
      </c>
      <c r="F1736" s="224"/>
      <c r="G1736" s="3"/>
    </row>
    <row r="1737" spans="1:7" s="50" customFormat="1" x14ac:dyDescent="0.2">
      <c r="A1737" s="110" t="s">
        <v>2366</v>
      </c>
      <c r="B1737" s="64" t="s">
        <v>2376</v>
      </c>
      <c r="C1737" s="65" t="s">
        <v>2377</v>
      </c>
      <c r="D1737" s="27" t="s">
        <v>30</v>
      </c>
      <c r="E1737" s="35"/>
      <c r="F1737" s="34"/>
    </row>
    <row r="1738" spans="1:7" s="50" customFormat="1" x14ac:dyDescent="0.2">
      <c r="A1738" s="34" t="s">
        <v>2378</v>
      </c>
      <c r="B1738" s="34"/>
      <c r="C1738" s="35"/>
      <c r="D1738" s="34"/>
      <c r="E1738" s="20"/>
      <c r="F1738" s="20" t="s">
        <v>12</v>
      </c>
    </row>
    <row r="1739" spans="1:7" ht="25.5" x14ac:dyDescent="0.2">
      <c r="A1739" s="26" t="s">
        <v>7</v>
      </c>
      <c r="B1739" s="26" t="s">
        <v>8</v>
      </c>
      <c r="C1739" s="26" t="s">
        <v>80</v>
      </c>
      <c r="D1739" s="20" t="s">
        <v>2098</v>
      </c>
      <c r="G1739" s="3"/>
    </row>
    <row r="1740" spans="1:7" x14ac:dyDescent="0.2">
      <c r="A1740" s="23" t="s">
        <v>2379</v>
      </c>
      <c r="B1740" s="61" t="s">
        <v>2380</v>
      </c>
      <c r="C1740" s="25" t="s">
        <v>2381</v>
      </c>
      <c r="D1740" s="27" t="s">
        <v>30</v>
      </c>
      <c r="G1740" s="3"/>
    </row>
    <row r="1741" spans="1:7" x14ac:dyDescent="0.2">
      <c r="A1741" s="23" t="s">
        <v>2379</v>
      </c>
      <c r="B1741" s="61" t="s">
        <v>2380</v>
      </c>
      <c r="C1741" s="25" t="s">
        <v>2382</v>
      </c>
      <c r="D1741" s="27" t="s">
        <v>30</v>
      </c>
      <c r="E1741" s="104"/>
      <c r="F1741" s="38">
        <v>4</v>
      </c>
      <c r="G1741" s="3"/>
    </row>
    <row r="1742" spans="1:7" x14ac:dyDescent="0.2">
      <c r="A1742" s="63" t="s">
        <v>2383</v>
      </c>
      <c r="B1742" s="82" t="s">
        <v>2384</v>
      </c>
      <c r="C1742" s="83" t="s">
        <v>1742</v>
      </c>
      <c r="D1742" s="38" t="s">
        <v>30</v>
      </c>
      <c r="E1742" s="49"/>
      <c r="F1742" s="38">
        <v>4</v>
      </c>
      <c r="G1742" s="3"/>
    </row>
    <row r="1743" spans="1:7" x14ac:dyDescent="0.2">
      <c r="A1743" s="63" t="s">
        <v>2383</v>
      </c>
      <c r="B1743" s="82" t="s">
        <v>2384</v>
      </c>
      <c r="C1743" s="83" t="s">
        <v>124</v>
      </c>
      <c r="D1743" s="38" t="s">
        <v>30</v>
      </c>
      <c r="E1743" s="49"/>
      <c r="F1743" s="38">
        <v>4</v>
      </c>
      <c r="G1743" s="3"/>
    </row>
    <row r="1744" spans="1:7" x14ac:dyDescent="0.2">
      <c r="A1744" s="63" t="s">
        <v>2383</v>
      </c>
      <c r="B1744" s="82" t="s">
        <v>2384</v>
      </c>
      <c r="C1744" s="83" t="s">
        <v>2385</v>
      </c>
      <c r="D1744" s="38" t="s">
        <v>30</v>
      </c>
      <c r="F1744" s="224"/>
      <c r="G1744" s="3"/>
    </row>
    <row r="1745" spans="1:7" x14ac:dyDescent="0.2">
      <c r="A1745" s="225" t="s">
        <v>2386</v>
      </c>
      <c r="B1745" s="226" t="s">
        <v>2387</v>
      </c>
      <c r="C1745" s="68" t="s">
        <v>2388</v>
      </c>
      <c r="D1745" s="27" t="s">
        <v>30</v>
      </c>
      <c r="F1745" s="224"/>
      <c r="G1745" s="3"/>
    </row>
    <row r="1746" spans="1:7" ht="15" x14ac:dyDescent="0.25">
      <c r="A1746" s="227" t="s">
        <v>2386</v>
      </c>
      <c r="B1746" s="227" t="s">
        <v>2387</v>
      </c>
      <c r="C1746" s="227" t="s">
        <v>2389</v>
      </c>
      <c r="D1746" s="27" t="s">
        <v>30</v>
      </c>
      <c r="F1746" s="224"/>
      <c r="G1746" s="3"/>
    </row>
    <row r="1747" spans="1:7" x14ac:dyDescent="0.2">
      <c r="A1747" s="225" t="s">
        <v>2386</v>
      </c>
      <c r="B1747" s="226" t="s">
        <v>2387</v>
      </c>
      <c r="C1747" s="68" t="s">
        <v>2390</v>
      </c>
      <c r="D1747" s="27" t="s">
        <v>30</v>
      </c>
      <c r="F1747" s="27">
        <v>4</v>
      </c>
      <c r="G1747" s="3"/>
    </row>
    <row r="1748" spans="1:7" x14ac:dyDescent="0.2">
      <c r="A1748" s="55" t="s">
        <v>2391</v>
      </c>
      <c r="B1748" s="66" t="s">
        <v>2392</v>
      </c>
      <c r="C1748" s="68" t="s">
        <v>2393</v>
      </c>
      <c r="D1748" s="27" t="s">
        <v>30</v>
      </c>
      <c r="F1748" s="27">
        <v>4</v>
      </c>
      <c r="G1748" s="3"/>
    </row>
    <row r="1749" spans="1:7" x14ac:dyDescent="0.2">
      <c r="A1749" s="63" t="s">
        <v>2391</v>
      </c>
      <c r="B1749" s="61" t="s">
        <v>2392</v>
      </c>
      <c r="C1749" s="83" t="s">
        <v>2394</v>
      </c>
      <c r="D1749" s="27" t="s">
        <v>30</v>
      </c>
      <c r="F1749" s="27">
        <v>4</v>
      </c>
      <c r="G1749" s="3"/>
    </row>
    <row r="1750" spans="1:7" s="50" customFormat="1" x14ac:dyDescent="0.2">
      <c r="A1750" s="110" t="s">
        <v>2391</v>
      </c>
      <c r="B1750" s="66" t="s">
        <v>2392</v>
      </c>
      <c r="C1750" s="65" t="s">
        <v>1512</v>
      </c>
      <c r="D1750" s="27" t="s">
        <v>30</v>
      </c>
      <c r="E1750" s="52"/>
      <c r="F1750" s="51"/>
    </row>
    <row r="1751" spans="1:7" s="50" customFormat="1" x14ac:dyDescent="0.2">
      <c r="A1751" s="110" t="s">
        <v>2395</v>
      </c>
      <c r="B1751" s="66" t="s">
        <v>2396</v>
      </c>
      <c r="C1751" s="65" t="s">
        <v>2397</v>
      </c>
      <c r="D1751" s="27" t="s">
        <v>30</v>
      </c>
      <c r="E1751" s="52"/>
      <c r="F1751" s="51"/>
      <c r="G1751" s="179">
        <v>42494</v>
      </c>
    </row>
    <row r="1752" spans="1:7" s="50" customFormat="1" x14ac:dyDescent="0.2">
      <c r="A1752" s="110" t="s">
        <v>2395</v>
      </c>
      <c r="B1752" s="66" t="s">
        <v>2396</v>
      </c>
      <c r="C1752" s="65" t="s">
        <v>2398</v>
      </c>
      <c r="D1752" s="27" t="s">
        <v>30</v>
      </c>
      <c r="E1752" s="52"/>
      <c r="F1752" s="51"/>
      <c r="G1752" s="179">
        <v>42494</v>
      </c>
    </row>
    <row r="1753" spans="1:7" s="50" customFormat="1" x14ac:dyDescent="0.2">
      <c r="A1753" s="110" t="s">
        <v>2395</v>
      </c>
      <c r="B1753" s="66" t="s">
        <v>2396</v>
      </c>
      <c r="C1753" s="65" t="s">
        <v>2399</v>
      </c>
      <c r="D1753" s="27" t="s">
        <v>30</v>
      </c>
      <c r="E1753" s="52"/>
      <c r="F1753" s="51"/>
      <c r="G1753" s="179">
        <v>42494</v>
      </c>
    </row>
    <row r="1754" spans="1:7" s="50" customFormat="1" x14ac:dyDescent="0.2">
      <c r="A1754" s="110" t="s">
        <v>2395</v>
      </c>
      <c r="B1754" s="66" t="s">
        <v>2396</v>
      </c>
      <c r="C1754" s="65" t="s">
        <v>2400</v>
      </c>
      <c r="D1754" s="27" t="s">
        <v>30</v>
      </c>
      <c r="E1754" s="52"/>
      <c r="F1754" s="51"/>
      <c r="G1754" s="179">
        <v>42494</v>
      </c>
    </row>
    <row r="1755" spans="1:7" s="50" customFormat="1" x14ac:dyDescent="0.2">
      <c r="A1755" s="110" t="s">
        <v>2395</v>
      </c>
      <c r="B1755" s="66" t="s">
        <v>2396</v>
      </c>
      <c r="C1755" s="65" t="s">
        <v>2401</v>
      </c>
      <c r="D1755" s="27" t="s">
        <v>30</v>
      </c>
      <c r="E1755" s="52"/>
      <c r="F1755" s="51"/>
      <c r="G1755" s="179">
        <v>42494</v>
      </c>
    </row>
    <row r="1756" spans="1:7" s="50" customFormat="1" x14ac:dyDescent="0.2">
      <c r="A1756" s="51" t="s">
        <v>2402</v>
      </c>
      <c r="B1756" s="51"/>
      <c r="C1756" s="52"/>
      <c r="D1756" s="51"/>
      <c r="E1756" s="30"/>
      <c r="F1756" s="29"/>
    </row>
    <row r="1757" spans="1:7" s="50" customFormat="1" x14ac:dyDescent="0.2">
      <c r="A1757" s="29" t="s">
        <v>2403</v>
      </c>
      <c r="B1757" s="29"/>
      <c r="C1757" s="30"/>
      <c r="D1757" s="29"/>
      <c r="E1757" s="35"/>
      <c r="F1757" s="34"/>
    </row>
    <row r="1758" spans="1:7" s="50" customFormat="1" x14ac:dyDescent="0.2">
      <c r="A1758" s="34" t="s">
        <v>2404</v>
      </c>
      <c r="B1758" s="34"/>
      <c r="C1758" s="35"/>
      <c r="D1758" s="34"/>
      <c r="E1758" s="20"/>
      <c r="F1758" s="20" t="s">
        <v>12</v>
      </c>
    </row>
    <row r="1759" spans="1:7" ht="25.5" x14ac:dyDescent="0.2">
      <c r="A1759" s="26" t="s">
        <v>7</v>
      </c>
      <c r="B1759" s="26" t="s">
        <v>8</v>
      </c>
      <c r="C1759" s="26" t="s">
        <v>80</v>
      </c>
      <c r="D1759" s="20" t="s">
        <v>2098</v>
      </c>
      <c r="F1759" s="3"/>
      <c r="G1759" s="3"/>
    </row>
    <row r="1760" spans="1:7" x14ac:dyDescent="0.2">
      <c r="A1760" s="23" t="s">
        <v>2405</v>
      </c>
      <c r="B1760" s="61" t="s">
        <v>2406</v>
      </c>
      <c r="C1760" s="25" t="s">
        <v>2407</v>
      </c>
      <c r="D1760" s="27" t="s">
        <v>30</v>
      </c>
      <c r="F1760" s="3"/>
      <c r="G1760" s="3"/>
    </row>
    <row r="1761" spans="1:7" x14ac:dyDescent="0.2">
      <c r="A1761" s="23" t="s">
        <v>2405</v>
      </c>
      <c r="B1761" s="61" t="s">
        <v>2406</v>
      </c>
      <c r="C1761" s="25" t="s">
        <v>2408</v>
      </c>
      <c r="D1761" s="27" t="s">
        <v>30</v>
      </c>
      <c r="F1761" s="3"/>
      <c r="G1761" s="3"/>
    </row>
    <row r="1762" spans="1:7" s="50" customFormat="1" x14ac:dyDescent="0.2">
      <c r="A1762" s="63" t="s">
        <v>2405</v>
      </c>
      <c r="B1762" s="82" t="s">
        <v>2409</v>
      </c>
      <c r="C1762" s="83" t="s">
        <v>2410</v>
      </c>
      <c r="D1762" s="27" t="s">
        <v>30</v>
      </c>
      <c r="E1762" s="30"/>
      <c r="F1762" s="29"/>
    </row>
    <row r="1763" spans="1:7" s="50" customFormat="1" x14ac:dyDescent="0.2">
      <c r="A1763" s="29" t="s">
        <v>2411</v>
      </c>
      <c r="B1763" s="29"/>
      <c r="C1763" s="30"/>
      <c r="D1763" s="29"/>
      <c r="E1763" s="35"/>
      <c r="F1763" s="34"/>
    </row>
    <row r="1764" spans="1:7" s="87" customFormat="1" x14ac:dyDescent="0.2">
      <c r="A1764" s="34" t="s">
        <v>2412</v>
      </c>
      <c r="B1764" s="34"/>
      <c r="C1764" s="35"/>
      <c r="D1764" s="34"/>
      <c r="E1764" s="89"/>
    </row>
    <row r="1765" spans="1:7" s="50" customFormat="1" x14ac:dyDescent="0.2">
      <c r="A1765" s="87" t="str">
        <f>"N04BA02"</f>
        <v>N04BA02</v>
      </c>
      <c r="B1765" s="88" t="str">
        <f>"Levodopa + carbidopa"</f>
        <v>Levodopa + carbidopa</v>
      </c>
      <c r="C1765" s="89" t="str">
        <f>"25 mg. + 250 mg cpr."</f>
        <v>25 mg. + 250 mg cpr.</v>
      </c>
      <c r="D1765" s="146" t="s">
        <v>30</v>
      </c>
      <c r="E1765" s="20"/>
      <c r="F1765" s="20" t="s">
        <v>12</v>
      </c>
    </row>
    <row r="1766" spans="1:7" s="50" customFormat="1" ht="25.5" x14ac:dyDescent="0.2">
      <c r="A1766" s="26" t="s">
        <v>7</v>
      </c>
      <c r="B1766" s="26" t="s">
        <v>8</v>
      </c>
      <c r="C1766" s="26" t="s">
        <v>80</v>
      </c>
      <c r="D1766" s="20" t="s">
        <v>2098</v>
      </c>
      <c r="E1766" s="35"/>
      <c r="F1766" s="34"/>
    </row>
    <row r="1767" spans="1:7" s="50" customFormat="1" x14ac:dyDescent="0.2">
      <c r="A1767" s="34" t="s">
        <v>2413</v>
      </c>
      <c r="B1767" s="34"/>
      <c r="C1767" s="35"/>
      <c r="D1767" s="34"/>
      <c r="E1767" s="20"/>
      <c r="F1767" s="20" t="s">
        <v>12</v>
      </c>
    </row>
    <row r="1768" spans="1:7" ht="25.5" x14ac:dyDescent="0.2">
      <c r="A1768" s="26" t="s">
        <v>7</v>
      </c>
      <c r="B1768" s="26" t="s">
        <v>8</v>
      </c>
      <c r="C1768" s="26" t="s">
        <v>80</v>
      </c>
      <c r="D1768" s="20" t="s">
        <v>2098</v>
      </c>
      <c r="F1768" s="3"/>
      <c r="G1768" s="3"/>
    </row>
    <row r="1769" spans="1:7" s="50" customFormat="1" ht="25.5" x14ac:dyDescent="0.2">
      <c r="A1769" s="23" t="s">
        <v>2414</v>
      </c>
      <c r="B1769" s="61" t="s">
        <v>2415</v>
      </c>
      <c r="C1769" s="62" t="s">
        <v>2416</v>
      </c>
      <c r="D1769" s="27" t="s">
        <v>38</v>
      </c>
      <c r="E1769" s="52"/>
      <c r="F1769" s="51"/>
    </row>
    <row r="1770" spans="1:7" s="50" customFormat="1" x14ac:dyDescent="0.2">
      <c r="A1770" s="51" t="s">
        <v>2417</v>
      </c>
      <c r="B1770" s="51"/>
      <c r="C1770" s="52"/>
      <c r="D1770" s="51"/>
      <c r="E1770" s="30"/>
      <c r="F1770" s="29"/>
    </row>
    <row r="1771" spans="1:7" s="50" customFormat="1" x14ac:dyDescent="0.2">
      <c r="A1771" s="29" t="s">
        <v>2418</v>
      </c>
      <c r="B1771" s="29"/>
      <c r="C1771" s="30"/>
      <c r="D1771" s="29"/>
      <c r="E1771" s="35"/>
      <c r="F1771" s="34"/>
    </row>
    <row r="1772" spans="1:7" s="50" customFormat="1" x14ac:dyDescent="0.2">
      <c r="A1772" s="34" t="s">
        <v>2419</v>
      </c>
      <c r="B1772" s="34"/>
      <c r="C1772" s="35"/>
      <c r="D1772" s="34"/>
      <c r="E1772" s="20"/>
      <c r="F1772" s="20" t="s">
        <v>12</v>
      </c>
    </row>
    <row r="1773" spans="1:7" ht="25.5" x14ac:dyDescent="0.2">
      <c r="A1773" s="26" t="s">
        <v>7</v>
      </c>
      <c r="B1773" s="26" t="s">
        <v>8</v>
      </c>
      <c r="C1773" s="26" t="s">
        <v>80</v>
      </c>
      <c r="D1773" s="20" t="s">
        <v>2098</v>
      </c>
      <c r="G1773" s="3"/>
    </row>
    <row r="1774" spans="1:7" x14ac:dyDescent="0.2">
      <c r="A1774" s="23" t="s">
        <v>2420</v>
      </c>
      <c r="B1774" s="61" t="s">
        <v>2421</v>
      </c>
      <c r="C1774" s="25" t="s">
        <v>2422</v>
      </c>
      <c r="D1774" s="27" t="s">
        <v>16</v>
      </c>
      <c r="G1774" s="3"/>
    </row>
    <row r="1775" spans="1:7" s="50" customFormat="1" x14ac:dyDescent="0.2">
      <c r="A1775" s="23" t="s">
        <v>2420</v>
      </c>
      <c r="B1775" s="61" t="s">
        <v>2421</v>
      </c>
      <c r="C1775" s="25" t="s">
        <v>2423</v>
      </c>
      <c r="D1775" s="27" t="s">
        <v>16</v>
      </c>
      <c r="E1775" s="35"/>
      <c r="F1775" s="34"/>
    </row>
    <row r="1776" spans="1:7" s="50" customFormat="1" x14ac:dyDescent="0.2">
      <c r="A1776" s="34" t="s">
        <v>2424</v>
      </c>
      <c r="B1776" s="34"/>
      <c r="C1776" s="35"/>
      <c r="D1776" s="34"/>
      <c r="E1776" s="20"/>
      <c r="F1776" s="20" t="s">
        <v>12</v>
      </c>
    </row>
    <row r="1777" spans="1:7" ht="25.5" x14ac:dyDescent="0.2">
      <c r="A1777" s="26" t="s">
        <v>7</v>
      </c>
      <c r="B1777" s="26" t="s">
        <v>8</v>
      </c>
      <c r="C1777" s="26" t="s">
        <v>80</v>
      </c>
      <c r="D1777" s="20" t="s">
        <v>2098</v>
      </c>
      <c r="F1777" s="224"/>
      <c r="G1777" s="3"/>
    </row>
    <row r="1778" spans="1:7" s="50" customFormat="1" ht="25.5" x14ac:dyDescent="0.2">
      <c r="A1778" s="110" t="s">
        <v>2425</v>
      </c>
      <c r="B1778" s="64" t="s">
        <v>2426</v>
      </c>
      <c r="C1778" s="65" t="s">
        <v>2427</v>
      </c>
      <c r="D1778" s="27" t="s">
        <v>30</v>
      </c>
      <c r="E1778" s="35"/>
      <c r="F1778" s="34"/>
    </row>
    <row r="1779" spans="1:7" s="50" customFormat="1" x14ac:dyDescent="0.2">
      <c r="A1779" s="34" t="s">
        <v>2428</v>
      </c>
      <c r="B1779" s="34"/>
      <c r="C1779" s="35"/>
      <c r="D1779" s="34"/>
      <c r="E1779" s="20"/>
      <c r="F1779" s="20" t="s">
        <v>12</v>
      </c>
    </row>
    <row r="1780" spans="1:7" ht="25.5" x14ac:dyDescent="0.2">
      <c r="A1780" s="26" t="s">
        <v>7</v>
      </c>
      <c r="B1780" s="26" t="s">
        <v>8</v>
      </c>
      <c r="C1780" s="26" t="s">
        <v>80</v>
      </c>
      <c r="D1780" s="20" t="s">
        <v>2098</v>
      </c>
      <c r="F1780" s="3"/>
      <c r="G1780" s="3"/>
    </row>
    <row r="1781" spans="1:7" x14ac:dyDescent="0.2">
      <c r="A1781" s="23" t="s">
        <v>2429</v>
      </c>
      <c r="B1781" s="61" t="s">
        <v>2430</v>
      </c>
      <c r="C1781" s="25" t="s">
        <v>2169</v>
      </c>
      <c r="D1781" s="27" t="s">
        <v>30</v>
      </c>
      <c r="F1781" s="3"/>
      <c r="G1781" s="3"/>
    </row>
    <row r="1782" spans="1:7" x14ac:dyDescent="0.2">
      <c r="A1782" s="23" t="s">
        <v>2429</v>
      </c>
      <c r="B1782" s="61" t="s">
        <v>2430</v>
      </c>
      <c r="C1782" s="25" t="s">
        <v>682</v>
      </c>
      <c r="D1782" s="27" t="s">
        <v>30</v>
      </c>
      <c r="E1782" s="77"/>
      <c r="F1782" s="3"/>
      <c r="G1782" s="3"/>
    </row>
    <row r="1783" spans="1:7" x14ac:dyDescent="0.2">
      <c r="A1783" s="23" t="s">
        <v>2429</v>
      </c>
      <c r="B1783" s="61" t="s">
        <v>2430</v>
      </c>
      <c r="C1783" s="25" t="s">
        <v>755</v>
      </c>
      <c r="D1783" s="79" t="s">
        <v>38</v>
      </c>
      <c r="F1783" s="3"/>
      <c r="G1783" s="3"/>
    </row>
    <row r="1784" spans="1:7" x14ac:dyDescent="0.2">
      <c r="A1784" s="63" t="s">
        <v>2429</v>
      </c>
      <c r="B1784" s="61" t="s">
        <v>2430</v>
      </c>
      <c r="C1784" s="83" t="s">
        <v>2431</v>
      </c>
      <c r="D1784" s="27" t="s">
        <v>30</v>
      </c>
      <c r="F1784" s="3"/>
      <c r="G1784" s="3"/>
    </row>
    <row r="1785" spans="1:7" x14ac:dyDescent="0.2">
      <c r="A1785" s="63" t="s">
        <v>2429</v>
      </c>
      <c r="B1785" s="61" t="s">
        <v>2430</v>
      </c>
      <c r="C1785" s="83" t="s">
        <v>2432</v>
      </c>
      <c r="D1785" s="27" t="s">
        <v>30</v>
      </c>
      <c r="F1785" s="3"/>
      <c r="G1785" s="3"/>
    </row>
    <row r="1786" spans="1:7" x14ac:dyDescent="0.2">
      <c r="A1786" s="63" t="s">
        <v>2429</v>
      </c>
      <c r="B1786" s="61" t="s">
        <v>2430</v>
      </c>
      <c r="C1786" s="83" t="s">
        <v>2433</v>
      </c>
      <c r="D1786" s="27" t="s">
        <v>30</v>
      </c>
      <c r="F1786" s="3"/>
      <c r="G1786" s="3"/>
    </row>
    <row r="1787" spans="1:7" x14ac:dyDescent="0.2">
      <c r="A1787" s="23" t="s">
        <v>2429</v>
      </c>
      <c r="B1787" s="61" t="s">
        <v>2434</v>
      </c>
      <c r="C1787" s="25" t="s">
        <v>2435</v>
      </c>
      <c r="D1787" s="27" t="s">
        <v>30</v>
      </c>
      <c r="F1787" s="3"/>
      <c r="G1787" s="3"/>
    </row>
    <row r="1788" spans="1:7" s="50" customFormat="1" x14ac:dyDescent="0.2">
      <c r="A1788" s="63" t="s">
        <v>2429</v>
      </c>
      <c r="B1788" s="61" t="s">
        <v>2434</v>
      </c>
      <c r="C1788" s="83" t="s">
        <v>2436</v>
      </c>
      <c r="D1788" s="27" t="s">
        <v>30</v>
      </c>
      <c r="E1788" s="35"/>
      <c r="F1788" s="34"/>
    </row>
    <row r="1789" spans="1:7" s="50" customFormat="1" x14ac:dyDescent="0.2">
      <c r="A1789" s="34" t="s">
        <v>2437</v>
      </c>
      <c r="B1789" s="34"/>
      <c r="C1789" s="35"/>
      <c r="D1789" s="34"/>
      <c r="E1789" s="20"/>
      <c r="F1789" s="20" t="s">
        <v>12</v>
      </c>
    </row>
    <row r="1790" spans="1:7" ht="25.5" x14ac:dyDescent="0.2">
      <c r="A1790" s="26" t="s">
        <v>7</v>
      </c>
      <c r="B1790" s="26" t="s">
        <v>8</v>
      </c>
      <c r="C1790" s="26" t="s">
        <v>80</v>
      </c>
      <c r="D1790" s="20" t="s">
        <v>2098</v>
      </c>
      <c r="F1790" s="3"/>
      <c r="G1790" s="3"/>
    </row>
    <row r="1791" spans="1:7" s="50" customFormat="1" x14ac:dyDescent="0.2">
      <c r="A1791" s="23" t="s">
        <v>2438</v>
      </c>
      <c r="B1791" s="78" t="s">
        <v>2439</v>
      </c>
      <c r="C1791" s="62" t="s">
        <v>2110</v>
      </c>
      <c r="D1791" s="27" t="s">
        <v>16</v>
      </c>
      <c r="E1791" s="35"/>
      <c r="F1791" s="34"/>
    </row>
    <row r="1792" spans="1:7" s="50" customFormat="1" x14ac:dyDescent="0.2">
      <c r="A1792" s="34" t="s">
        <v>2440</v>
      </c>
      <c r="B1792" s="34"/>
      <c r="C1792" s="35"/>
      <c r="D1792" s="34"/>
      <c r="E1792" s="148"/>
      <c r="F1792" s="147"/>
    </row>
    <row r="1793" spans="1:7" s="50" customFormat="1" x14ac:dyDescent="0.2">
      <c r="A1793" s="228" t="s">
        <v>2441</v>
      </c>
      <c r="B1793" s="228" t="s">
        <v>2442</v>
      </c>
      <c r="C1793" s="228" t="s">
        <v>1609</v>
      </c>
      <c r="D1793" s="147" t="s">
        <v>276</v>
      </c>
      <c r="E1793" s="148"/>
      <c r="F1793" s="147"/>
    </row>
    <row r="1794" spans="1:7" s="50" customFormat="1" x14ac:dyDescent="0.2">
      <c r="A1794" s="228" t="s">
        <v>2441</v>
      </c>
      <c r="B1794" s="228" t="s">
        <v>2442</v>
      </c>
      <c r="C1794" s="228" t="s">
        <v>2443</v>
      </c>
      <c r="D1794" s="147" t="s">
        <v>276</v>
      </c>
      <c r="E1794" s="148"/>
      <c r="F1794" s="147"/>
    </row>
    <row r="1795" spans="1:7" s="50" customFormat="1" x14ac:dyDescent="0.2">
      <c r="A1795" s="228" t="s">
        <v>2444</v>
      </c>
      <c r="B1795" s="228" t="s">
        <v>2445</v>
      </c>
      <c r="C1795" s="228" t="s">
        <v>2446</v>
      </c>
      <c r="D1795" s="147" t="s">
        <v>276</v>
      </c>
      <c r="E1795" s="148"/>
      <c r="F1795" s="147"/>
    </row>
    <row r="1796" spans="1:7" s="50" customFormat="1" x14ac:dyDescent="0.2">
      <c r="A1796" s="228" t="s">
        <v>2444</v>
      </c>
      <c r="B1796" s="228" t="s">
        <v>2445</v>
      </c>
      <c r="C1796" s="228" t="s">
        <v>2447</v>
      </c>
      <c r="D1796" s="147" t="s">
        <v>276</v>
      </c>
      <c r="E1796" s="229"/>
      <c r="F1796" s="147"/>
    </row>
    <row r="1797" spans="1:7" s="50" customFormat="1" x14ac:dyDescent="0.2">
      <c r="A1797" s="228" t="s">
        <v>2448</v>
      </c>
      <c r="B1797" s="228" t="s">
        <v>2445</v>
      </c>
      <c r="C1797" s="200" t="s">
        <v>2449</v>
      </c>
      <c r="D1797" s="147" t="s">
        <v>276</v>
      </c>
      <c r="E1797" s="229"/>
      <c r="F1797" s="147"/>
    </row>
    <row r="1798" spans="1:7" s="50" customFormat="1" x14ac:dyDescent="0.2">
      <c r="A1798" s="228" t="s">
        <v>2448</v>
      </c>
      <c r="B1798" s="228" t="s">
        <v>2450</v>
      </c>
      <c r="C1798" s="228" t="s">
        <v>2451</v>
      </c>
      <c r="D1798" s="147" t="s">
        <v>276</v>
      </c>
      <c r="E1798" s="148"/>
      <c r="F1798" s="147"/>
    </row>
    <row r="1799" spans="1:7" s="50" customFormat="1" x14ac:dyDescent="0.2">
      <c r="A1799" s="228" t="s">
        <v>2448</v>
      </c>
      <c r="B1799" s="228" t="s">
        <v>2450</v>
      </c>
      <c r="C1799" s="228" t="s">
        <v>2452</v>
      </c>
      <c r="D1799" s="147" t="s">
        <v>276</v>
      </c>
      <c r="E1799" s="148"/>
      <c r="F1799" s="147"/>
    </row>
    <row r="1800" spans="1:7" s="50" customFormat="1" x14ac:dyDescent="0.2">
      <c r="A1800" s="228" t="s">
        <v>2448</v>
      </c>
      <c r="B1800" s="228" t="s">
        <v>2450</v>
      </c>
      <c r="C1800" s="228" t="s">
        <v>2453</v>
      </c>
      <c r="D1800" s="147" t="s">
        <v>276</v>
      </c>
      <c r="E1800" s="148"/>
      <c r="F1800" s="147"/>
    </row>
    <row r="1801" spans="1:7" s="50" customFormat="1" x14ac:dyDescent="0.2">
      <c r="A1801" s="228" t="s">
        <v>2448</v>
      </c>
      <c r="B1801" s="228" t="s">
        <v>2450</v>
      </c>
      <c r="C1801" s="228" t="s">
        <v>2454</v>
      </c>
      <c r="D1801" s="147" t="s">
        <v>276</v>
      </c>
      <c r="E1801" s="148"/>
      <c r="F1801" s="147"/>
    </row>
    <row r="1802" spans="1:7" s="50" customFormat="1" x14ac:dyDescent="0.2">
      <c r="A1802" s="228" t="s">
        <v>2448</v>
      </c>
      <c r="B1802" s="228" t="s">
        <v>2450</v>
      </c>
      <c r="C1802" s="228" t="s">
        <v>2455</v>
      </c>
      <c r="D1802" s="147" t="s">
        <v>276</v>
      </c>
      <c r="E1802" s="148"/>
      <c r="F1802" s="147"/>
    </row>
    <row r="1803" spans="1:7" s="50" customFormat="1" x14ac:dyDescent="0.2">
      <c r="A1803" s="228" t="s">
        <v>2448</v>
      </c>
      <c r="B1803" s="228" t="s">
        <v>2450</v>
      </c>
      <c r="C1803" s="228" t="s">
        <v>2456</v>
      </c>
      <c r="D1803" s="147" t="s">
        <v>276</v>
      </c>
      <c r="E1803" s="148"/>
      <c r="F1803" s="147"/>
    </row>
    <row r="1804" spans="1:7" s="50" customFormat="1" x14ac:dyDescent="0.2">
      <c r="A1804" s="228" t="s">
        <v>2448</v>
      </c>
      <c r="B1804" s="228" t="s">
        <v>2450</v>
      </c>
      <c r="C1804" s="228" t="s">
        <v>2457</v>
      </c>
      <c r="D1804" s="147" t="s">
        <v>276</v>
      </c>
      <c r="E1804" s="148"/>
      <c r="F1804" s="147"/>
    </row>
    <row r="1805" spans="1:7" s="50" customFormat="1" x14ac:dyDescent="0.2">
      <c r="A1805" s="228" t="s">
        <v>2448</v>
      </c>
      <c r="B1805" s="228" t="s">
        <v>2450</v>
      </c>
      <c r="C1805" s="228" t="s">
        <v>2458</v>
      </c>
      <c r="D1805" s="147" t="s">
        <v>276</v>
      </c>
      <c r="E1805" s="35"/>
      <c r="F1805" s="34"/>
    </row>
    <row r="1806" spans="1:7" s="50" customFormat="1" x14ac:dyDescent="0.2">
      <c r="A1806" s="34" t="s">
        <v>2459</v>
      </c>
      <c r="B1806" s="34"/>
      <c r="C1806" s="35"/>
      <c r="D1806" s="34"/>
      <c r="E1806" s="20"/>
      <c r="F1806" s="20" t="s">
        <v>12</v>
      </c>
    </row>
    <row r="1807" spans="1:7" ht="25.5" x14ac:dyDescent="0.2">
      <c r="A1807" s="26" t="s">
        <v>7</v>
      </c>
      <c r="B1807" s="26" t="s">
        <v>8</v>
      </c>
      <c r="C1807" s="26" t="s">
        <v>80</v>
      </c>
      <c r="D1807" s="20" t="s">
        <v>2098</v>
      </c>
      <c r="F1807" s="224"/>
      <c r="G1807" s="3"/>
    </row>
    <row r="1808" spans="1:7" x14ac:dyDescent="0.2">
      <c r="A1808" s="110" t="s">
        <v>2460</v>
      </c>
      <c r="B1808" s="64" t="s">
        <v>2461</v>
      </c>
      <c r="C1808" s="65" t="s">
        <v>2462</v>
      </c>
      <c r="D1808" s="27" t="s">
        <v>30</v>
      </c>
      <c r="F1808" s="3"/>
      <c r="G1808" s="3"/>
    </row>
    <row r="1809" spans="1:7" x14ac:dyDescent="0.2">
      <c r="A1809" s="63" t="s">
        <v>2463</v>
      </c>
      <c r="B1809" s="82" t="s">
        <v>2464</v>
      </c>
      <c r="C1809" s="83" t="s">
        <v>715</v>
      </c>
      <c r="D1809" s="27" t="s">
        <v>30</v>
      </c>
      <c r="F1809" s="3"/>
      <c r="G1809" s="3"/>
    </row>
    <row r="1810" spans="1:7" x14ac:dyDescent="0.2">
      <c r="A1810" s="23" t="s">
        <v>2463</v>
      </c>
      <c r="B1810" s="82" t="s">
        <v>2464</v>
      </c>
      <c r="C1810" s="62" t="s">
        <v>2465</v>
      </c>
      <c r="D1810" s="27" t="s">
        <v>30</v>
      </c>
      <c r="F1810" s="224"/>
      <c r="G1810" s="3"/>
    </row>
    <row r="1811" spans="1:7" s="50" customFormat="1" x14ac:dyDescent="0.2">
      <c r="A1811" s="55" t="s">
        <v>2466</v>
      </c>
      <c r="B1811" s="66" t="s">
        <v>2467</v>
      </c>
      <c r="C1811" s="67" t="s">
        <v>2468</v>
      </c>
      <c r="D1811" s="27" t="s">
        <v>30</v>
      </c>
      <c r="E1811" s="35"/>
      <c r="F1811" s="34"/>
    </row>
    <row r="1812" spans="1:7" s="50" customFormat="1" x14ac:dyDescent="0.2">
      <c r="A1812" s="34" t="s">
        <v>2469</v>
      </c>
      <c r="B1812" s="34"/>
      <c r="C1812" s="35"/>
      <c r="D1812" s="34"/>
      <c r="E1812" s="20"/>
      <c r="F1812" s="20" t="s">
        <v>12</v>
      </c>
    </row>
    <row r="1813" spans="1:7" s="50" customFormat="1" ht="25.5" x14ac:dyDescent="0.2">
      <c r="A1813" s="26" t="s">
        <v>7</v>
      </c>
      <c r="B1813" s="26" t="s">
        <v>8</v>
      </c>
      <c r="C1813" s="26" t="s">
        <v>80</v>
      </c>
      <c r="D1813" s="20" t="s">
        <v>2098</v>
      </c>
    </row>
    <row r="1814" spans="1:7" s="50" customFormat="1" x14ac:dyDescent="0.2">
      <c r="A1814" s="50" t="s">
        <v>2470</v>
      </c>
      <c r="B1814" s="50" t="s">
        <v>2471</v>
      </c>
      <c r="C1814" s="50" t="s">
        <v>124</v>
      </c>
      <c r="D1814" s="50" t="s">
        <v>30</v>
      </c>
    </row>
    <row r="1815" spans="1:7" s="50" customFormat="1" x14ac:dyDescent="0.2">
      <c r="A1815" s="50" t="s">
        <v>2472</v>
      </c>
      <c r="B1815" s="50" t="s">
        <v>2473</v>
      </c>
      <c r="C1815" s="50" t="s">
        <v>2169</v>
      </c>
      <c r="D1815" s="50" t="s">
        <v>244</v>
      </c>
    </row>
    <row r="1816" spans="1:7" s="50" customFormat="1" x14ac:dyDescent="0.2">
      <c r="A1816" s="50" t="s">
        <v>2472</v>
      </c>
      <c r="B1816" s="50" t="s">
        <v>2473</v>
      </c>
      <c r="C1816" s="50" t="s">
        <v>787</v>
      </c>
      <c r="D1816" s="50" t="s">
        <v>244</v>
      </c>
    </row>
    <row r="1817" spans="1:7" s="50" customFormat="1" x14ac:dyDescent="0.2">
      <c r="A1817" s="50" t="s">
        <v>2472</v>
      </c>
      <c r="B1817" s="50" t="s">
        <v>2473</v>
      </c>
      <c r="C1817" s="50" t="s">
        <v>2474</v>
      </c>
      <c r="D1817" s="50" t="s">
        <v>244</v>
      </c>
    </row>
    <row r="1818" spans="1:7" s="50" customFormat="1" x14ac:dyDescent="0.2">
      <c r="A1818" s="50" t="s">
        <v>2472</v>
      </c>
      <c r="B1818" s="50" t="s">
        <v>2473</v>
      </c>
      <c r="C1818" s="50" t="s">
        <v>2475</v>
      </c>
      <c r="D1818" s="50" t="s">
        <v>244</v>
      </c>
    </row>
    <row r="1819" spans="1:7" s="50" customFormat="1" x14ac:dyDescent="0.2">
      <c r="A1819" s="50" t="s">
        <v>2472</v>
      </c>
      <c r="B1819" s="50" t="s">
        <v>2473</v>
      </c>
      <c r="C1819" s="50" t="s">
        <v>2476</v>
      </c>
      <c r="D1819" s="50" t="s">
        <v>244</v>
      </c>
    </row>
    <row r="1820" spans="1:7" s="50" customFormat="1" x14ac:dyDescent="0.2">
      <c r="A1820" s="50" t="s">
        <v>2472</v>
      </c>
      <c r="B1820" s="50" t="s">
        <v>2473</v>
      </c>
      <c r="C1820" s="50" t="s">
        <v>2477</v>
      </c>
      <c r="D1820" s="50" t="s">
        <v>244</v>
      </c>
    </row>
    <row r="1821" spans="1:7" s="50" customFormat="1" x14ac:dyDescent="0.2">
      <c r="A1821" s="50" t="s">
        <v>2472</v>
      </c>
      <c r="B1821" s="50" t="s">
        <v>2473</v>
      </c>
      <c r="C1821" s="50" t="s">
        <v>2478</v>
      </c>
      <c r="D1821" s="50" t="s">
        <v>38</v>
      </c>
    </row>
    <row r="1822" spans="1:7" s="50" customFormat="1" x14ac:dyDescent="0.2">
      <c r="A1822" s="50" t="s">
        <v>2472</v>
      </c>
      <c r="B1822" s="50" t="s">
        <v>2473</v>
      </c>
      <c r="C1822" s="50" t="s">
        <v>2479</v>
      </c>
      <c r="D1822" s="230" t="s">
        <v>38</v>
      </c>
    </row>
    <row r="1823" spans="1:7" s="50" customFormat="1" x14ac:dyDescent="0.2">
      <c r="A1823" s="50" t="s">
        <v>2472</v>
      </c>
      <c r="B1823" s="50" t="s">
        <v>2473</v>
      </c>
      <c r="C1823" s="50" t="s">
        <v>2480</v>
      </c>
      <c r="D1823" s="230" t="s">
        <v>38</v>
      </c>
    </row>
    <row r="1824" spans="1:7" s="50" customFormat="1" x14ac:dyDescent="0.2">
      <c r="A1824" s="50" t="s">
        <v>2481</v>
      </c>
      <c r="B1824" s="50" t="s">
        <v>2482</v>
      </c>
      <c r="C1824" s="50" t="s">
        <v>2483</v>
      </c>
      <c r="D1824" s="230" t="s">
        <v>16</v>
      </c>
    </row>
    <row r="1825" spans="1:7" s="50" customFormat="1" x14ac:dyDescent="0.2">
      <c r="A1825" s="50" t="s">
        <v>2481</v>
      </c>
      <c r="B1825" s="50" t="s">
        <v>2482</v>
      </c>
      <c r="C1825" s="50" t="s">
        <v>2309</v>
      </c>
      <c r="D1825" s="230" t="s">
        <v>30</v>
      </c>
    </row>
    <row r="1826" spans="1:7" x14ac:dyDescent="0.2">
      <c r="A1826" s="50" t="s">
        <v>2481</v>
      </c>
      <c r="B1826" s="50" t="s">
        <v>2482</v>
      </c>
      <c r="C1826" s="50" t="s">
        <v>2484</v>
      </c>
      <c r="D1826" s="230" t="s">
        <v>16</v>
      </c>
      <c r="F1826" s="38"/>
      <c r="G1826" s="3"/>
    </row>
    <row r="1827" spans="1:7" ht="25.5" x14ac:dyDescent="0.2">
      <c r="A1827" s="228" t="s">
        <v>2485</v>
      </c>
      <c r="B1827" s="228" t="s">
        <v>2486</v>
      </c>
      <c r="C1827" s="228" t="s">
        <v>2487</v>
      </c>
      <c r="D1827" s="27" t="s">
        <v>244</v>
      </c>
      <c r="F1827" s="38"/>
      <c r="G1827" s="3"/>
    </row>
    <row r="1828" spans="1:7" ht="25.5" x14ac:dyDescent="0.2">
      <c r="A1828" s="228" t="s">
        <v>2485</v>
      </c>
      <c r="B1828" s="228" t="s">
        <v>2486</v>
      </c>
      <c r="C1828" s="228" t="s">
        <v>2488</v>
      </c>
      <c r="D1828" s="27" t="s">
        <v>244</v>
      </c>
      <c r="F1828" s="38"/>
      <c r="G1828" s="3"/>
    </row>
    <row r="1829" spans="1:7" x14ac:dyDescent="0.2">
      <c r="A1829" s="228" t="s">
        <v>2485</v>
      </c>
      <c r="B1829" s="228" t="s">
        <v>2486</v>
      </c>
      <c r="C1829" s="228" t="s">
        <v>2489</v>
      </c>
      <c r="D1829" s="27" t="s">
        <v>244</v>
      </c>
      <c r="F1829" s="38"/>
      <c r="G1829" s="3"/>
    </row>
    <row r="1830" spans="1:7" x14ac:dyDescent="0.2">
      <c r="A1830" s="228" t="s">
        <v>2485</v>
      </c>
      <c r="B1830" s="228" t="s">
        <v>2486</v>
      </c>
      <c r="C1830" s="228" t="s">
        <v>2490</v>
      </c>
      <c r="D1830" s="27" t="s">
        <v>244</v>
      </c>
      <c r="F1830" s="38"/>
      <c r="G1830" s="3"/>
    </row>
    <row r="1831" spans="1:7" x14ac:dyDescent="0.2">
      <c r="A1831" s="228" t="s">
        <v>2485</v>
      </c>
      <c r="B1831" s="228" t="s">
        <v>2486</v>
      </c>
      <c r="C1831" s="228" t="s">
        <v>2491</v>
      </c>
      <c r="D1831" s="27" t="s">
        <v>244</v>
      </c>
      <c r="F1831" s="38"/>
      <c r="G1831" s="3"/>
    </row>
    <row r="1832" spans="1:7" x14ac:dyDescent="0.2">
      <c r="A1832" s="228" t="s">
        <v>2485</v>
      </c>
      <c r="B1832" s="228" t="s">
        <v>2486</v>
      </c>
      <c r="C1832" s="228" t="s">
        <v>2492</v>
      </c>
      <c r="D1832" s="27" t="s">
        <v>244</v>
      </c>
      <c r="F1832" s="38"/>
      <c r="G1832" s="3"/>
    </row>
    <row r="1833" spans="1:7" x14ac:dyDescent="0.2">
      <c r="A1833" s="228" t="s">
        <v>2485</v>
      </c>
      <c r="B1833" s="228" t="s">
        <v>2486</v>
      </c>
      <c r="C1833" s="228" t="s">
        <v>2493</v>
      </c>
      <c r="D1833" s="27" t="s">
        <v>244</v>
      </c>
      <c r="E1833" s="49"/>
      <c r="F1833" s="38"/>
      <c r="G1833" s="3"/>
    </row>
    <row r="1834" spans="1:7" x14ac:dyDescent="0.2">
      <c r="A1834" s="228" t="s">
        <v>2494</v>
      </c>
      <c r="B1834" s="228" t="s">
        <v>2495</v>
      </c>
      <c r="C1834" s="228" t="s">
        <v>2496</v>
      </c>
      <c r="D1834" s="27" t="s">
        <v>244</v>
      </c>
      <c r="E1834" s="49"/>
      <c r="F1834" s="38"/>
      <c r="G1834" s="3"/>
    </row>
    <row r="1835" spans="1:7" x14ac:dyDescent="0.2">
      <c r="A1835" s="228" t="s">
        <v>2494</v>
      </c>
      <c r="B1835" s="228" t="s">
        <v>2495</v>
      </c>
      <c r="C1835" s="228" t="s">
        <v>2497</v>
      </c>
      <c r="D1835" s="27" t="s">
        <v>244</v>
      </c>
      <c r="E1835" s="49"/>
      <c r="F1835" s="38"/>
      <c r="G1835" s="3"/>
    </row>
    <row r="1836" spans="1:7" s="50" customFormat="1" x14ac:dyDescent="0.2">
      <c r="A1836" s="228" t="s">
        <v>2494</v>
      </c>
      <c r="B1836" s="228" t="s">
        <v>2495</v>
      </c>
      <c r="C1836" s="228" t="s">
        <v>2498</v>
      </c>
      <c r="D1836" s="27" t="s">
        <v>244</v>
      </c>
      <c r="E1836" s="30"/>
      <c r="F1836" s="29"/>
    </row>
    <row r="1837" spans="1:7" s="50" customFormat="1" x14ac:dyDescent="0.2">
      <c r="A1837" s="29" t="s">
        <v>2499</v>
      </c>
      <c r="B1837" s="29"/>
      <c r="C1837" s="30"/>
      <c r="D1837" s="29"/>
      <c r="E1837" s="35"/>
      <c r="F1837" s="34"/>
    </row>
    <row r="1838" spans="1:7" s="50" customFormat="1" x14ac:dyDescent="0.2">
      <c r="A1838" s="34" t="s">
        <v>2500</v>
      </c>
      <c r="B1838" s="34"/>
      <c r="C1838" s="35"/>
      <c r="D1838" s="34"/>
      <c r="E1838" s="20"/>
      <c r="F1838" s="20" t="s">
        <v>12</v>
      </c>
    </row>
    <row r="1839" spans="1:7" ht="25.5" x14ac:dyDescent="0.2">
      <c r="A1839" s="26" t="s">
        <v>7</v>
      </c>
      <c r="B1839" s="26" t="s">
        <v>8</v>
      </c>
      <c r="C1839" s="26" t="s">
        <v>80</v>
      </c>
      <c r="D1839" s="20" t="s">
        <v>2098</v>
      </c>
      <c r="G1839" s="3"/>
    </row>
    <row r="1840" spans="1:7" x14ac:dyDescent="0.2">
      <c r="A1840" s="77" t="s">
        <v>2501</v>
      </c>
      <c r="B1840" s="78" t="s">
        <v>2502</v>
      </c>
      <c r="C1840" s="39" t="s">
        <v>2503</v>
      </c>
      <c r="D1840" s="27" t="s">
        <v>16</v>
      </c>
      <c r="G1840" s="3"/>
    </row>
    <row r="1841" spans="1:7" x14ac:dyDescent="0.2">
      <c r="A1841" s="77" t="s">
        <v>2501</v>
      </c>
      <c r="B1841" s="78" t="s">
        <v>2502</v>
      </c>
      <c r="C1841" s="39" t="s">
        <v>2504</v>
      </c>
      <c r="D1841" s="27" t="s">
        <v>16</v>
      </c>
      <c r="G1841" s="3"/>
    </row>
    <row r="1842" spans="1:7" x14ac:dyDescent="0.2">
      <c r="A1842" s="23" t="s">
        <v>2501</v>
      </c>
      <c r="B1842" s="61" t="s">
        <v>2502</v>
      </c>
      <c r="C1842" s="24" t="s">
        <v>2505</v>
      </c>
      <c r="D1842" s="27" t="s">
        <v>16</v>
      </c>
      <c r="G1842" s="3"/>
    </row>
    <row r="1843" spans="1:7" x14ac:dyDescent="0.2">
      <c r="A1843" s="63" t="s">
        <v>2501</v>
      </c>
      <c r="B1843" s="61" t="s">
        <v>2502</v>
      </c>
      <c r="C1843" s="83" t="s">
        <v>2506</v>
      </c>
      <c r="D1843" s="27" t="s">
        <v>16</v>
      </c>
      <c r="G1843" s="3"/>
    </row>
    <row r="1844" spans="1:7" x14ac:dyDescent="0.2">
      <c r="A1844" s="63" t="s">
        <v>2501</v>
      </c>
      <c r="B1844" s="61" t="s">
        <v>2502</v>
      </c>
      <c r="C1844" s="83" t="s">
        <v>2507</v>
      </c>
      <c r="D1844" s="27" t="s">
        <v>16</v>
      </c>
      <c r="G1844" s="3"/>
    </row>
    <row r="1845" spans="1:7" x14ac:dyDescent="0.2">
      <c r="A1845" s="23" t="s">
        <v>2508</v>
      </c>
      <c r="B1845" s="61" t="s">
        <v>2509</v>
      </c>
      <c r="C1845" s="24" t="s">
        <v>2510</v>
      </c>
      <c r="D1845" s="27" t="s">
        <v>16</v>
      </c>
      <c r="G1845" s="3"/>
    </row>
    <row r="1846" spans="1:7" s="50" customFormat="1" x14ac:dyDescent="0.2">
      <c r="A1846" s="23" t="s">
        <v>2508</v>
      </c>
      <c r="B1846" s="61" t="s">
        <v>2509</v>
      </c>
      <c r="C1846" s="25" t="s">
        <v>2511</v>
      </c>
      <c r="D1846" s="27" t="s">
        <v>16</v>
      </c>
      <c r="E1846" s="23" t="s">
        <v>59</v>
      </c>
      <c r="F1846" s="27"/>
    </row>
    <row r="1847" spans="1:7" s="87" customFormat="1" x14ac:dyDescent="0.2">
      <c r="A1847" s="110" t="s">
        <v>2512</v>
      </c>
      <c r="B1847" s="66" t="s">
        <v>2509</v>
      </c>
      <c r="C1847" s="25" t="s">
        <v>2513</v>
      </c>
      <c r="D1847" s="27" t="s">
        <v>38</v>
      </c>
      <c r="E1847" s="89"/>
    </row>
    <row r="1848" spans="1:7" x14ac:dyDescent="0.2">
      <c r="A1848" s="87" t="str">
        <f>"N05BA06"</f>
        <v>N05BA06</v>
      </c>
      <c r="B1848" s="88" t="str">
        <f>"Lorazepam"</f>
        <v>Lorazepam</v>
      </c>
      <c r="C1848" s="89" t="str">
        <f>"2.5 mg cpr."</f>
        <v>2.5 mg cpr.</v>
      </c>
      <c r="D1848" s="231" t="s">
        <v>16</v>
      </c>
      <c r="G1848" s="3"/>
    </row>
    <row r="1849" spans="1:7" x14ac:dyDescent="0.2">
      <c r="A1849" s="55" t="s">
        <v>2514</v>
      </c>
      <c r="B1849" s="66" t="s">
        <v>2515</v>
      </c>
      <c r="C1849" s="67" t="s">
        <v>2516</v>
      </c>
      <c r="D1849" s="27" t="s">
        <v>16</v>
      </c>
      <c r="G1849" s="3"/>
    </row>
    <row r="1850" spans="1:7" x14ac:dyDescent="0.2">
      <c r="A1850" s="55" t="s">
        <v>2514</v>
      </c>
      <c r="B1850" s="66" t="s">
        <v>2515</v>
      </c>
      <c r="C1850" s="67" t="s">
        <v>2517</v>
      </c>
      <c r="D1850" s="27" t="s">
        <v>16</v>
      </c>
      <c r="G1850" s="3"/>
    </row>
    <row r="1851" spans="1:7" x14ac:dyDescent="0.2">
      <c r="A1851" s="110" t="s">
        <v>2514</v>
      </c>
      <c r="B1851" s="66" t="s">
        <v>2515</v>
      </c>
      <c r="C1851" s="65" t="s">
        <v>2518</v>
      </c>
      <c r="D1851" s="27" t="s">
        <v>16</v>
      </c>
      <c r="G1851" s="3"/>
    </row>
    <row r="1852" spans="1:7" x14ac:dyDescent="0.2">
      <c r="A1852" s="63" t="s">
        <v>2519</v>
      </c>
      <c r="B1852" s="61" t="s">
        <v>2520</v>
      </c>
      <c r="C1852" s="83" t="s">
        <v>2521</v>
      </c>
      <c r="D1852" s="27" t="s">
        <v>16</v>
      </c>
      <c r="G1852" s="3"/>
    </row>
    <row r="1853" spans="1:7" x14ac:dyDescent="0.2">
      <c r="A1853" s="63" t="s">
        <v>2519</v>
      </c>
      <c r="B1853" s="61" t="s">
        <v>2520</v>
      </c>
      <c r="C1853" s="83" t="s">
        <v>2522</v>
      </c>
      <c r="D1853" s="27" t="s">
        <v>16</v>
      </c>
      <c r="G1853" s="3"/>
    </row>
    <row r="1854" spans="1:7" s="87" customFormat="1" x14ac:dyDescent="0.2">
      <c r="A1854" s="63" t="s">
        <v>2519</v>
      </c>
      <c r="B1854" s="61" t="s">
        <v>2520</v>
      </c>
      <c r="C1854" s="83" t="s">
        <v>2523</v>
      </c>
      <c r="D1854" s="27" t="s">
        <v>16</v>
      </c>
      <c r="E1854" s="89"/>
    </row>
    <row r="1855" spans="1:7" s="87" customFormat="1" x14ac:dyDescent="0.2">
      <c r="A1855" s="87" t="str">
        <f>"N05BA12"</f>
        <v>N05BA12</v>
      </c>
      <c r="B1855" s="88" t="str">
        <f>"Alprazolam"</f>
        <v>Alprazolam</v>
      </c>
      <c r="C1855" s="89" t="str">
        <f>"0.75 mg/ml gocce os 20 ml."</f>
        <v>0.75 mg/ml gocce os 20 ml.</v>
      </c>
      <c r="D1855" s="231" t="s">
        <v>16</v>
      </c>
      <c r="E1855" s="89"/>
    </row>
    <row r="1856" spans="1:7" s="50" customFormat="1" x14ac:dyDescent="0.2">
      <c r="A1856" s="87" t="str">
        <f>"N05BA12"</f>
        <v>N05BA12</v>
      </c>
      <c r="B1856" s="88" t="str">
        <f>"Alprazolam"</f>
        <v>Alprazolam</v>
      </c>
      <c r="C1856" s="89" t="str">
        <f>"0.50 mg cpr."</f>
        <v>0.50 mg cpr.</v>
      </c>
      <c r="D1856" s="231" t="s">
        <v>16</v>
      </c>
      <c r="E1856" s="30"/>
      <c r="F1856" s="29"/>
    </row>
    <row r="1857" spans="1:7" s="50" customFormat="1" x14ac:dyDescent="0.2">
      <c r="A1857" s="87" t="s">
        <v>2524</v>
      </c>
      <c r="B1857" s="88" t="s">
        <v>2525</v>
      </c>
      <c r="C1857" s="89" t="s">
        <v>2526</v>
      </c>
      <c r="D1857" s="231" t="s">
        <v>16</v>
      </c>
      <c r="E1857" s="30"/>
      <c r="F1857" s="29"/>
      <c r="G1857" s="179">
        <v>42389</v>
      </c>
    </row>
    <row r="1858" spans="1:7" s="50" customFormat="1" x14ac:dyDescent="0.2">
      <c r="A1858" s="87" t="s">
        <v>2524</v>
      </c>
      <c r="B1858" s="88" t="s">
        <v>2525</v>
      </c>
      <c r="C1858" s="89" t="s">
        <v>2527</v>
      </c>
      <c r="D1858" s="231" t="s">
        <v>16</v>
      </c>
      <c r="E1858" s="30"/>
      <c r="F1858" s="29"/>
      <c r="G1858" s="179">
        <v>42389</v>
      </c>
    </row>
    <row r="1859" spans="1:7" s="50" customFormat="1" x14ac:dyDescent="0.2">
      <c r="A1859" s="29" t="s">
        <v>2528</v>
      </c>
      <c r="B1859" s="29"/>
      <c r="C1859" s="30"/>
      <c r="D1859" s="29"/>
      <c r="E1859" s="35"/>
      <c r="F1859" s="34"/>
    </row>
    <row r="1860" spans="1:7" s="50" customFormat="1" x14ac:dyDescent="0.2">
      <c r="A1860" s="34" t="s">
        <v>2529</v>
      </c>
      <c r="B1860" s="34"/>
      <c r="C1860" s="35"/>
      <c r="D1860" s="34"/>
      <c r="E1860" s="20"/>
      <c r="F1860" s="20" t="s">
        <v>12</v>
      </c>
    </row>
    <row r="1861" spans="1:7" s="87" customFormat="1" ht="25.5" x14ac:dyDescent="0.2">
      <c r="A1861" s="26" t="s">
        <v>7</v>
      </c>
      <c r="B1861" s="26" t="s">
        <v>8</v>
      </c>
      <c r="C1861" s="26" t="s">
        <v>80</v>
      </c>
      <c r="D1861" s="20" t="s">
        <v>2098</v>
      </c>
      <c r="E1861" s="89"/>
    </row>
    <row r="1862" spans="1:7" s="87" customFormat="1" x14ac:dyDescent="0.2">
      <c r="A1862" s="87" t="str">
        <f>"N05CD06"</f>
        <v>N05CD06</v>
      </c>
      <c r="B1862" s="88" t="str">
        <f>"Lormetazepam"</f>
        <v>Lormetazepam</v>
      </c>
      <c r="C1862" s="89" t="str">
        <f>"os gocce 20 ml 2.5 mg/ml"</f>
        <v>os gocce 20 ml 2.5 mg/ml</v>
      </c>
      <c r="D1862" s="231" t="s">
        <v>16</v>
      </c>
      <c r="E1862" s="89"/>
    </row>
    <row r="1863" spans="1:7" s="87" customFormat="1" x14ac:dyDescent="0.2">
      <c r="A1863" s="87" t="str">
        <f>"N05CD01"</f>
        <v>N05CD01</v>
      </c>
      <c r="B1863" s="88" t="str">
        <f>"Flurazepam monocloridrato"</f>
        <v>Flurazepam monocloridrato</v>
      </c>
      <c r="C1863" s="89" t="str">
        <f>"cpr. 15 mg"</f>
        <v>cpr. 15 mg</v>
      </c>
      <c r="D1863" s="231" t="s">
        <v>16</v>
      </c>
      <c r="E1863" s="89"/>
    </row>
    <row r="1864" spans="1:7" x14ac:dyDescent="0.2">
      <c r="A1864" s="87" t="str">
        <f>"N05CD01"</f>
        <v>N05CD01</v>
      </c>
      <c r="B1864" s="88" t="str">
        <f>"Flurazepam monocloridrato"</f>
        <v>Flurazepam monocloridrato</v>
      </c>
      <c r="C1864" s="89" t="str">
        <f>"cpr.  30 mg"</f>
        <v>cpr.  30 mg</v>
      </c>
      <c r="D1864" s="231" t="s">
        <v>16</v>
      </c>
      <c r="G1864" s="3"/>
    </row>
    <row r="1865" spans="1:7" x14ac:dyDescent="0.2">
      <c r="A1865" s="23" t="s">
        <v>2530</v>
      </c>
      <c r="B1865" s="61" t="s">
        <v>2531</v>
      </c>
      <c r="C1865" s="3" t="s">
        <v>2532</v>
      </c>
      <c r="D1865" s="27" t="s">
        <v>16</v>
      </c>
      <c r="E1865" s="107"/>
      <c r="G1865" s="3"/>
    </row>
    <row r="1866" spans="1:7" x14ac:dyDescent="0.2">
      <c r="A1866" s="55" t="s">
        <v>2533</v>
      </c>
      <c r="B1866" s="66" t="s">
        <v>2534</v>
      </c>
      <c r="C1866" s="67" t="s">
        <v>2535</v>
      </c>
      <c r="D1866" s="111" t="s">
        <v>16</v>
      </c>
      <c r="E1866" s="107"/>
      <c r="G1866" s="3"/>
    </row>
    <row r="1867" spans="1:7" s="50" customFormat="1" x14ac:dyDescent="0.2">
      <c r="A1867" s="55" t="s">
        <v>2533</v>
      </c>
      <c r="B1867" s="66" t="s">
        <v>2536</v>
      </c>
      <c r="C1867" s="67" t="s">
        <v>2537</v>
      </c>
      <c r="D1867" s="111" t="s">
        <v>16</v>
      </c>
      <c r="E1867" s="35"/>
      <c r="F1867" s="34"/>
    </row>
    <row r="1868" spans="1:7" s="50" customFormat="1" x14ac:dyDescent="0.2">
      <c r="A1868" s="34" t="s">
        <v>2538</v>
      </c>
      <c r="B1868" s="34"/>
      <c r="C1868" s="35"/>
      <c r="D1868" s="34"/>
      <c r="E1868" s="20"/>
      <c r="F1868" s="20" t="s">
        <v>12</v>
      </c>
    </row>
    <row r="1869" spans="1:7" s="50" customFormat="1" ht="25.5" x14ac:dyDescent="0.2">
      <c r="A1869" s="26" t="s">
        <v>7</v>
      </c>
      <c r="B1869" s="26" t="s">
        <v>8</v>
      </c>
      <c r="C1869" s="26" t="s">
        <v>80</v>
      </c>
      <c r="D1869" s="20" t="s">
        <v>2098</v>
      </c>
      <c r="E1869" s="52"/>
      <c r="F1869" s="51"/>
    </row>
    <row r="1870" spans="1:7" s="50" customFormat="1" x14ac:dyDescent="0.2">
      <c r="A1870" s="51" t="s">
        <v>2539</v>
      </c>
      <c r="B1870" s="51"/>
      <c r="C1870" s="52"/>
      <c r="D1870" s="51"/>
      <c r="E1870" s="30"/>
      <c r="F1870" s="29"/>
    </row>
    <row r="1871" spans="1:7" s="50" customFormat="1" x14ac:dyDescent="0.2">
      <c r="A1871" s="29" t="s">
        <v>2540</v>
      </c>
      <c r="B1871" s="29"/>
      <c r="C1871" s="30"/>
      <c r="D1871" s="29"/>
      <c r="E1871" s="35"/>
      <c r="F1871" s="34"/>
    </row>
    <row r="1872" spans="1:7" s="50" customFormat="1" x14ac:dyDescent="0.2">
      <c r="A1872" s="34" t="s">
        <v>2541</v>
      </c>
      <c r="B1872" s="34"/>
      <c r="C1872" s="35"/>
      <c r="D1872" s="34"/>
      <c r="E1872" s="20"/>
      <c r="F1872" s="20" t="s">
        <v>12</v>
      </c>
    </row>
    <row r="1873" spans="1:7" ht="25.5" x14ac:dyDescent="0.2">
      <c r="A1873" s="26" t="s">
        <v>7</v>
      </c>
      <c r="B1873" s="26" t="s">
        <v>8</v>
      </c>
      <c r="C1873" s="26" t="s">
        <v>80</v>
      </c>
      <c r="D1873" s="20" t="s">
        <v>2098</v>
      </c>
      <c r="G1873" s="3"/>
    </row>
    <row r="1874" spans="1:7" x14ac:dyDescent="0.2">
      <c r="A1874" s="23" t="s">
        <v>2542</v>
      </c>
      <c r="B1874" s="61" t="s">
        <v>2543</v>
      </c>
      <c r="C1874" s="62" t="s">
        <v>2544</v>
      </c>
      <c r="D1874" s="27" t="s">
        <v>30</v>
      </c>
      <c r="G1874" s="3"/>
    </row>
    <row r="1875" spans="1:7" x14ac:dyDescent="0.2">
      <c r="A1875" s="63" t="s">
        <v>2542</v>
      </c>
      <c r="B1875" s="61" t="s">
        <v>2543</v>
      </c>
      <c r="C1875" s="83" t="s">
        <v>2545</v>
      </c>
      <c r="D1875" s="27" t="s">
        <v>30</v>
      </c>
      <c r="G1875" s="3"/>
    </row>
    <row r="1876" spans="1:7" s="124" customFormat="1" x14ac:dyDescent="0.2">
      <c r="A1876" s="63" t="s">
        <v>2546</v>
      </c>
      <c r="B1876" s="78" t="s">
        <v>2547</v>
      </c>
      <c r="C1876" s="83" t="s">
        <v>2548</v>
      </c>
      <c r="D1876" s="27" t="s">
        <v>30</v>
      </c>
      <c r="E1876" s="35"/>
      <c r="F1876" s="34"/>
    </row>
    <row r="1877" spans="1:7" s="124" customFormat="1" x14ac:dyDescent="0.2">
      <c r="A1877" s="34" t="s">
        <v>2549</v>
      </c>
      <c r="B1877" s="34"/>
      <c r="C1877" s="35"/>
      <c r="D1877" s="34"/>
      <c r="E1877" s="20"/>
      <c r="F1877" s="20" t="s">
        <v>12</v>
      </c>
    </row>
    <row r="1878" spans="1:7" ht="25.5" x14ac:dyDescent="0.2">
      <c r="A1878" s="26" t="s">
        <v>7</v>
      </c>
      <c r="B1878" s="26" t="s">
        <v>8</v>
      </c>
      <c r="C1878" s="26" t="s">
        <v>80</v>
      </c>
      <c r="D1878" s="20" t="s">
        <v>2098</v>
      </c>
      <c r="G1878" s="3"/>
    </row>
    <row r="1879" spans="1:7" x14ac:dyDescent="0.2">
      <c r="A1879" s="23" t="s">
        <v>2550</v>
      </c>
      <c r="B1879" s="78" t="s">
        <v>2551</v>
      </c>
      <c r="C1879" s="39" t="s">
        <v>2552</v>
      </c>
      <c r="D1879" s="27" t="s">
        <v>30</v>
      </c>
      <c r="G1879" s="3"/>
    </row>
    <row r="1880" spans="1:7" x14ac:dyDescent="0.2">
      <c r="A1880" s="23" t="s">
        <v>2550</v>
      </c>
      <c r="B1880" s="78" t="s">
        <v>2551</v>
      </c>
      <c r="C1880" s="39" t="s">
        <v>2553</v>
      </c>
      <c r="D1880" s="27" t="s">
        <v>30</v>
      </c>
      <c r="G1880" s="3"/>
    </row>
    <row r="1881" spans="1:7" x14ac:dyDescent="0.2">
      <c r="A1881" s="23" t="s">
        <v>2550</v>
      </c>
      <c r="B1881" s="78" t="s">
        <v>2554</v>
      </c>
      <c r="C1881" s="39" t="s">
        <v>2555</v>
      </c>
      <c r="D1881" s="27" t="s">
        <v>30</v>
      </c>
      <c r="E1881" s="49"/>
      <c r="G1881" s="3"/>
    </row>
    <row r="1882" spans="1:7" x14ac:dyDescent="0.2">
      <c r="A1882" s="23" t="s">
        <v>2556</v>
      </c>
      <c r="B1882" s="78" t="s">
        <v>2557</v>
      </c>
      <c r="C1882" s="39" t="s">
        <v>2558</v>
      </c>
      <c r="D1882" s="38" t="s">
        <v>30</v>
      </c>
      <c r="G1882" s="3"/>
    </row>
    <row r="1883" spans="1:7" x14ac:dyDescent="0.2">
      <c r="A1883" s="63" t="s">
        <v>2556</v>
      </c>
      <c r="B1883" s="78" t="s">
        <v>2557</v>
      </c>
      <c r="C1883" s="83" t="s">
        <v>755</v>
      </c>
      <c r="D1883" s="27" t="s">
        <v>30</v>
      </c>
      <c r="E1883" s="49"/>
      <c r="G1883" s="3"/>
    </row>
    <row r="1884" spans="1:7" x14ac:dyDescent="0.2">
      <c r="A1884" s="23" t="s">
        <v>2559</v>
      </c>
      <c r="B1884" s="61" t="s">
        <v>2560</v>
      </c>
      <c r="C1884" s="39" t="s">
        <v>2561</v>
      </c>
      <c r="D1884" s="38" t="s">
        <v>30</v>
      </c>
      <c r="E1884" s="49"/>
      <c r="G1884" s="3"/>
    </row>
    <row r="1885" spans="1:7" x14ac:dyDescent="0.2">
      <c r="A1885" s="55" t="s">
        <v>2559</v>
      </c>
      <c r="B1885" s="66" t="s">
        <v>2560</v>
      </c>
      <c r="C1885" s="57" t="s">
        <v>1638</v>
      </c>
      <c r="D1885" s="38" t="s">
        <v>30</v>
      </c>
      <c r="G1885" s="3"/>
    </row>
    <row r="1886" spans="1:7" x14ac:dyDescent="0.2">
      <c r="A1886" s="110" t="s">
        <v>2559</v>
      </c>
      <c r="B1886" s="66" t="s">
        <v>2560</v>
      </c>
      <c r="C1886" s="65" t="s">
        <v>2562</v>
      </c>
      <c r="D1886" s="27" t="s">
        <v>30</v>
      </c>
      <c r="G1886" s="3"/>
    </row>
    <row r="1887" spans="1:7" s="124" customFormat="1" x14ac:dyDescent="0.2">
      <c r="A1887" s="55" t="s">
        <v>2563</v>
      </c>
      <c r="B1887" s="66" t="s">
        <v>2564</v>
      </c>
      <c r="C1887" s="56" t="s">
        <v>2561</v>
      </c>
      <c r="D1887" s="27" t="s">
        <v>30</v>
      </c>
      <c r="E1887" s="35"/>
      <c r="F1887" s="34"/>
    </row>
    <row r="1888" spans="1:7" s="124" customFormat="1" x14ac:dyDescent="0.2">
      <c r="A1888" s="34" t="s">
        <v>2565</v>
      </c>
      <c r="B1888" s="34"/>
      <c r="C1888" s="35"/>
      <c r="D1888" s="34"/>
      <c r="E1888" s="20"/>
      <c r="F1888" s="20" t="s">
        <v>12</v>
      </c>
    </row>
    <row r="1889" spans="1:7" s="124" customFormat="1" ht="25.5" x14ac:dyDescent="0.2">
      <c r="A1889" s="26" t="s">
        <v>7</v>
      </c>
      <c r="B1889" s="26" t="s">
        <v>8</v>
      </c>
      <c r="C1889" s="26" t="s">
        <v>80</v>
      </c>
      <c r="D1889" s="20" t="s">
        <v>2098</v>
      </c>
      <c r="E1889" s="20"/>
      <c r="F1889" s="20"/>
    </row>
    <row r="1890" spans="1:7" x14ac:dyDescent="0.2">
      <c r="A1890" s="163" t="s">
        <v>2566</v>
      </c>
      <c r="B1890" s="164" t="s">
        <v>2567</v>
      </c>
      <c r="C1890" s="165" t="s">
        <v>2568</v>
      </c>
      <c r="D1890" s="20" t="s">
        <v>16</v>
      </c>
      <c r="E1890" s="49"/>
      <c r="F1890" s="3"/>
      <c r="G1890" s="3"/>
    </row>
    <row r="1891" spans="1:7" x14ac:dyDescent="0.2">
      <c r="A1891" s="23" t="s">
        <v>2569</v>
      </c>
      <c r="B1891" s="61" t="s">
        <v>2570</v>
      </c>
      <c r="C1891" s="62" t="s">
        <v>2571</v>
      </c>
      <c r="D1891" s="38" t="s">
        <v>30</v>
      </c>
      <c r="E1891" s="49"/>
      <c r="G1891" s="3"/>
    </row>
    <row r="1892" spans="1:7" x14ac:dyDescent="0.2">
      <c r="A1892" s="63" t="s">
        <v>2569</v>
      </c>
      <c r="B1892" s="61" t="s">
        <v>2570</v>
      </c>
      <c r="C1892" s="83" t="s">
        <v>2572</v>
      </c>
      <c r="D1892" s="38" t="s">
        <v>30</v>
      </c>
      <c r="G1892" s="3"/>
    </row>
    <row r="1893" spans="1:7" s="124" customFormat="1" ht="25.5" x14ac:dyDescent="0.2">
      <c r="A1893" s="23" t="s">
        <v>2573</v>
      </c>
      <c r="B1893" s="61" t="s">
        <v>2574</v>
      </c>
      <c r="C1893" s="25" t="s">
        <v>2575</v>
      </c>
      <c r="D1893" s="27" t="s">
        <v>16</v>
      </c>
      <c r="E1893" s="20"/>
      <c r="F1893" s="20" t="s">
        <v>12</v>
      </c>
    </row>
    <row r="1894" spans="1:7" ht="25.5" x14ac:dyDescent="0.2">
      <c r="A1894" s="26" t="s">
        <v>7</v>
      </c>
      <c r="B1894" s="26" t="s">
        <v>8</v>
      </c>
      <c r="C1894" s="26" t="s">
        <v>80</v>
      </c>
      <c r="D1894" s="20" t="s">
        <v>2098</v>
      </c>
      <c r="F1894" s="3"/>
      <c r="G1894" s="3"/>
    </row>
    <row r="1895" spans="1:7" s="124" customFormat="1" x14ac:dyDescent="0.2">
      <c r="A1895" s="23" t="s">
        <v>2576</v>
      </c>
      <c r="B1895" s="61" t="s">
        <v>2577</v>
      </c>
      <c r="C1895" s="25" t="s">
        <v>2578</v>
      </c>
      <c r="D1895" s="27" t="s">
        <v>244</v>
      </c>
      <c r="E1895" s="35"/>
      <c r="F1895" s="34"/>
    </row>
    <row r="1896" spans="1:7" s="124" customFormat="1" x14ac:dyDescent="0.2">
      <c r="A1896" s="34" t="s">
        <v>2579</v>
      </c>
      <c r="B1896" s="34"/>
      <c r="C1896" s="35"/>
      <c r="D1896" s="34"/>
      <c r="E1896" s="20"/>
      <c r="F1896" s="20" t="s">
        <v>12</v>
      </c>
    </row>
    <row r="1897" spans="1:7" s="87" customFormat="1" ht="25.5" x14ac:dyDescent="0.2">
      <c r="A1897" s="26" t="s">
        <v>7</v>
      </c>
      <c r="B1897" s="26" t="s">
        <v>8</v>
      </c>
      <c r="C1897" s="26" t="s">
        <v>80</v>
      </c>
      <c r="D1897" s="20" t="s">
        <v>2098</v>
      </c>
      <c r="E1897" s="89"/>
    </row>
    <row r="1898" spans="1:7" ht="25.5" x14ac:dyDescent="0.2">
      <c r="A1898" s="87" t="str">
        <f>"N06BX12"</f>
        <v>N06BX12</v>
      </c>
      <c r="B1898" s="88" t="str">
        <f>"Levocarnitina acetil"</f>
        <v>Levocarnitina acetil</v>
      </c>
      <c r="C1898" s="89" t="str">
        <f>"500 mg/4 ml. polv.per soluz.iniett."</f>
        <v>500 mg/4 ml. polv.per soluz.iniett.</v>
      </c>
      <c r="D1898" s="146" t="s">
        <v>16</v>
      </c>
      <c r="E1898" s="77"/>
      <c r="F1898" s="3"/>
      <c r="G1898" s="3"/>
    </row>
    <row r="1899" spans="1:7" s="50" customFormat="1" x14ac:dyDescent="0.2">
      <c r="A1899" s="63" t="s">
        <v>2566</v>
      </c>
      <c r="B1899" s="82" t="s">
        <v>2567</v>
      </c>
      <c r="C1899" s="83" t="s">
        <v>2568</v>
      </c>
      <c r="D1899" s="79" t="s">
        <v>16</v>
      </c>
      <c r="E1899" s="30"/>
      <c r="F1899" s="29"/>
    </row>
    <row r="1900" spans="1:7" s="50" customFormat="1" x14ac:dyDescent="0.2">
      <c r="A1900" s="29" t="s">
        <v>2580</v>
      </c>
      <c r="B1900" s="29"/>
      <c r="C1900" s="30"/>
      <c r="D1900" s="29"/>
      <c r="E1900" s="35"/>
      <c r="F1900" s="34"/>
    </row>
    <row r="1901" spans="1:7" s="50" customFormat="1" x14ac:dyDescent="0.2">
      <c r="A1901" s="34" t="s">
        <v>2581</v>
      </c>
      <c r="B1901" s="34"/>
      <c r="C1901" s="35"/>
      <c r="D1901" s="34"/>
      <c r="E1901" s="20"/>
      <c r="F1901" s="20" t="s">
        <v>12</v>
      </c>
    </row>
    <row r="1902" spans="1:7" s="87" customFormat="1" ht="25.5" x14ac:dyDescent="0.2">
      <c r="A1902" s="26" t="s">
        <v>7</v>
      </c>
      <c r="B1902" s="26" t="s">
        <v>8</v>
      </c>
      <c r="C1902" s="26" t="s">
        <v>80</v>
      </c>
      <c r="D1902" s="20" t="s">
        <v>2098</v>
      </c>
      <c r="E1902" s="89"/>
    </row>
    <row r="1903" spans="1:7" s="87" customFormat="1" x14ac:dyDescent="0.2">
      <c r="A1903" s="87" t="str">
        <f>"N06DX01"</f>
        <v>N06DX01</v>
      </c>
      <c r="B1903" s="88" t="str">
        <f>"Memantina (cloridrato)"</f>
        <v>Memantina (cloridrato)</v>
      </c>
      <c r="C1903" s="89" t="str">
        <f>"10 mg/g gtt.os 50 g."</f>
        <v>10 mg/g gtt.os 50 g.</v>
      </c>
      <c r="D1903" s="38" t="s">
        <v>244</v>
      </c>
      <c r="E1903" s="89"/>
    </row>
    <row r="1904" spans="1:7" s="124" customFormat="1" x14ac:dyDescent="0.2">
      <c r="A1904" s="87" t="str">
        <f>"N06DX01"</f>
        <v>N06DX01</v>
      </c>
      <c r="B1904" s="88" t="str">
        <f>"Memantina (cloridrato)"</f>
        <v>Memantina (cloridrato)</v>
      </c>
      <c r="C1904" s="89" t="str">
        <f>"cpr. 10 mg"</f>
        <v>cpr. 10 mg</v>
      </c>
      <c r="D1904" s="38" t="s">
        <v>244</v>
      </c>
      <c r="E1904" s="52"/>
      <c r="F1904" s="51"/>
    </row>
    <row r="1905" spans="1:7" s="124" customFormat="1" x14ac:dyDescent="0.2">
      <c r="A1905" s="51" t="s">
        <v>2582</v>
      </c>
      <c r="B1905" s="51"/>
      <c r="C1905" s="52"/>
      <c r="D1905" s="51"/>
      <c r="E1905" s="30"/>
      <c r="F1905" s="29"/>
    </row>
    <row r="1906" spans="1:7" s="124" customFormat="1" x14ac:dyDescent="0.2">
      <c r="A1906" s="29" t="s">
        <v>2583</v>
      </c>
      <c r="B1906" s="29"/>
      <c r="C1906" s="30"/>
      <c r="D1906" s="29"/>
      <c r="E1906" s="35"/>
      <c r="F1906" s="34"/>
    </row>
    <row r="1907" spans="1:7" s="124" customFormat="1" x14ac:dyDescent="0.2">
      <c r="A1907" s="34" t="s">
        <v>2584</v>
      </c>
      <c r="B1907" s="34"/>
      <c r="C1907" s="35"/>
      <c r="D1907" s="34"/>
      <c r="E1907" s="20"/>
      <c r="F1907" s="20" t="s">
        <v>12</v>
      </c>
    </row>
    <row r="1908" spans="1:7" s="124" customFormat="1" ht="25.5" x14ac:dyDescent="0.2">
      <c r="A1908" s="26" t="s">
        <v>7</v>
      </c>
      <c r="B1908" s="26" t="s">
        <v>8</v>
      </c>
      <c r="C1908" s="26" t="s">
        <v>80</v>
      </c>
      <c r="D1908" s="20" t="s">
        <v>2098</v>
      </c>
      <c r="E1908" s="20"/>
      <c r="F1908" s="20"/>
    </row>
    <row r="1909" spans="1:7" x14ac:dyDescent="0.2">
      <c r="A1909" s="232" t="s">
        <v>2585</v>
      </c>
      <c r="B1909" s="233" t="s">
        <v>2586</v>
      </c>
      <c r="C1909" s="234" t="s">
        <v>2587</v>
      </c>
      <c r="D1909" s="20" t="s">
        <v>38</v>
      </c>
      <c r="F1909" s="224"/>
      <c r="G1909" s="3"/>
    </row>
    <row r="1910" spans="1:7" s="124" customFormat="1" x14ac:dyDescent="0.2">
      <c r="A1910" s="110" t="s">
        <v>2588</v>
      </c>
      <c r="B1910" s="64" t="s">
        <v>2589</v>
      </c>
      <c r="C1910" s="65" t="s">
        <v>2590</v>
      </c>
      <c r="D1910" s="27" t="s">
        <v>30</v>
      </c>
      <c r="E1910" s="35"/>
      <c r="F1910" s="34"/>
    </row>
    <row r="1911" spans="1:7" s="124" customFormat="1" x14ac:dyDescent="0.2">
      <c r="A1911" s="34" t="s">
        <v>2591</v>
      </c>
      <c r="B1911" s="34"/>
      <c r="C1911" s="35"/>
      <c r="D1911" s="34"/>
      <c r="E1911" s="137"/>
      <c r="F1911" s="136"/>
    </row>
    <row r="1912" spans="1:7" s="124" customFormat="1" x14ac:dyDescent="0.2">
      <c r="A1912" s="163" t="s">
        <v>2592</v>
      </c>
      <c r="B1912" s="164" t="s">
        <v>2593</v>
      </c>
      <c r="C1912" s="165" t="s">
        <v>2594</v>
      </c>
      <c r="D1912" s="100" t="s">
        <v>16</v>
      </c>
      <c r="E1912" s="137"/>
      <c r="F1912" s="136"/>
    </row>
    <row r="1913" spans="1:7" s="161" customFormat="1" x14ac:dyDescent="0.2">
      <c r="A1913" s="163" t="s">
        <v>2592</v>
      </c>
      <c r="B1913" s="164" t="s">
        <v>2593</v>
      </c>
      <c r="C1913" s="165" t="s">
        <v>2595</v>
      </c>
      <c r="D1913" s="100" t="s">
        <v>16</v>
      </c>
      <c r="E1913" s="30"/>
      <c r="F1913" s="29"/>
    </row>
    <row r="1914" spans="1:7" s="161" customFormat="1" x14ac:dyDescent="0.2">
      <c r="A1914" s="29" t="s">
        <v>2596</v>
      </c>
      <c r="B1914" s="29"/>
      <c r="C1914" s="30"/>
      <c r="D1914" s="29"/>
      <c r="E1914" s="35"/>
      <c r="F1914" s="34"/>
    </row>
    <row r="1915" spans="1:7" s="161" customFormat="1" x14ac:dyDescent="0.2">
      <c r="A1915" s="34" t="s">
        <v>2597</v>
      </c>
      <c r="B1915" s="34"/>
      <c r="C1915" s="35"/>
      <c r="D1915" s="34"/>
      <c r="E1915" s="20"/>
      <c r="F1915" s="20" t="s">
        <v>12</v>
      </c>
    </row>
    <row r="1916" spans="1:7" ht="25.5" x14ac:dyDescent="0.2">
      <c r="A1916" s="26" t="s">
        <v>7</v>
      </c>
      <c r="B1916" s="26" t="s">
        <v>8</v>
      </c>
      <c r="C1916" s="26" t="s">
        <v>80</v>
      </c>
      <c r="D1916" s="20" t="s">
        <v>2098</v>
      </c>
      <c r="F1916" s="3"/>
      <c r="G1916" s="3"/>
    </row>
    <row r="1917" spans="1:7" x14ac:dyDescent="0.2">
      <c r="A1917" s="23" t="s">
        <v>2598</v>
      </c>
      <c r="B1917" s="25" t="s">
        <v>2599</v>
      </c>
      <c r="C1917" s="39" t="s">
        <v>2600</v>
      </c>
      <c r="D1917" s="27" t="s">
        <v>30</v>
      </c>
      <c r="F1917" s="3"/>
      <c r="G1917" s="3"/>
    </row>
    <row r="1918" spans="1:7" x14ac:dyDescent="0.2">
      <c r="A1918" s="232" t="s">
        <v>2601</v>
      </c>
      <c r="B1918" s="235" t="s">
        <v>2602</v>
      </c>
      <c r="C1918" s="236" t="s">
        <v>2603</v>
      </c>
      <c r="D1918" s="27" t="s">
        <v>30</v>
      </c>
      <c r="F1918" s="3"/>
      <c r="G1918" s="3"/>
    </row>
    <row r="1919" spans="1:7" s="161" customFormat="1" x14ac:dyDescent="0.2">
      <c r="A1919" s="139" t="s">
        <v>2601</v>
      </c>
      <c r="B1919" s="235" t="s">
        <v>2602</v>
      </c>
      <c r="C1919" s="141" t="s">
        <v>2604</v>
      </c>
      <c r="D1919" s="27" t="s">
        <v>30</v>
      </c>
      <c r="E1919" s="35"/>
      <c r="F1919" s="34"/>
    </row>
    <row r="1920" spans="1:7" s="161" customFormat="1" x14ac:dyDescent="0.2">
      <c r="A1920" s="34" t="s">
        <v>2605</v>
      </c>
      <c r="B1920" s="34"/>
      <c r="C1920" s="35"/>
      <c r="D1920" s="34"/>
      <c r="E1920" s="20"/>
      <c r="F1920" s="20" t="s">
        <v>12</v>
      </c>
    </row>
    <row r="1921" spans="1:7" ht="25.5" x14ac:dyDescent="0.2">
      <c r="A1921" s="26" t="s">
        <v>7</v>
      </c>
      <c r="B1921" s="26" t="s">
        <v>8</v>
      </c>
      <c r="C1921" s="26" t="s">
        <v>80</v>
      </c>
      <c r="D1921" s="20" t="s">
        <v>2098</v>
      </c>
      <c r="F1921" s="237"/>
      <c r="G1921" s="3"/>
    </row>
    <row r="1922" spans="1:7" x14ac:dyDescent="0.2">
      <c r="A1922" s="238" t="s">
        <v>2606</v>
      </c>
      <c r="B1922" s="3" t="s">
        <v>2607</v>
      </c>
      <c r="C1922" s="24"/>
      <c r="D1922" s="27" t="s">
        <v>244</v>
      </c>
      <c r="F1922" s="237"/>
      <c r="G1922" s="3"/>
    </row>
    <row r="1923" spans="1:7" s="87" customFormat="1" x14ac:dyDescent="0.2">
      <c r="A1923" s="238" t="s">
        <v>2606</v>
      </c>
      <c r="B1923" s="3" t="s">
        <v>2608</v>
      </c>
      <c r="C1923" s="24"/>
      <c r="D1923" s="27" t="s">
        <v>244</v>
      </c>
      <c r="E1923" s="89"/>
    </row>
    <row r="1924" spans="1:7" s="87" customFormat="1" x14ac:dyDescent="0.2">
      <c r="A1924" s="87" t="str">
        <f>"N07BC02"</f>
        <v>N07BC02</v>
      </c>
      <c r="B1924" s="88" t="str">
        <f>"Metadone Cloridrato"</f>
        <v>Metadone Cloridrato</v>
      </c>
      <c r="C1924" s="89" t="str">
        <f>"flac os 1 mg/ml 20 ml"</f>
        <v>flac os 1 mg/ml 20 ml</v>
      </c>
      <c r="D1924" s="146" t="s">
        <v>30</v>
      </c>
      <c r="E1924" s="89"/>
    </row>
    <row r="1925" spans="1:7" s="87" customFormat="1" x14ac:dyDescent="0.2">
      <c r="A1925" s="87" t="str">
        <f>"N07BC02"</f>
        <v>N07BC02</v>
      </c>
      <c r="B1925" s="88" t="str">
        <f>"Metadone Cloridrato"</f>
        <v>Metadone Cloridrato</v>
      </c>
      <c r="C1925" s="89" t="str">
        <f>"flac os 5 mg/ml 20 ml"</f>
        <v>flac os 5 mg/ml 20 ml</v>
      </c>
      <c r="D1925" s="146" t="s">
        <v>30</v>
      </c>
      <c r="E1925" s="89"/>
    </row>
    <row r="1926" spans="1:7" s="124" customFormat="1" x14ac:dyDescent="0.2">
      <c r="A1926" s="87" t="str">
        <f>"N07BC02"</f>
        <v>N07BC02</v>
      </c>
      <c r="B1926" s="88" t="str">
        <f>"Metadone Cloridrato"</f>
        <v>Metadone Cloridrato</v>
      </c>
      <c r="C1926" s="89" t="str">
        <f>"os 5 mg/ml flac 1000 ml"</f>
        <v>os 5 mg/ml flac 1000 ml</v>
      </c>
      <c r="D1926" s="146" t="s">
        <v>16</v>
      </c>
      <c r="E1926" s="30"/>
      <c r="F1926" s="29"/>
    </row>
    <row r="1927" spans="1:7" s="124" customFormat="1" x14ac:dyDescent="0.2">
      <c r="A1927" s="29" t="s">
        <v>2609</v>
      </c>
      <c r="B1927" s="29"/>
      <c r="C1927" s="30"/>
      <c r="D1927" s="29"/>
      <c r="E1927" s="35"/>
      <c r="F1927" s="34"/>
    </row>
    <row r="1928" spans="1:7" s="124" customFormat="1" x14ac:dyDescent="0.2">
      <c r="A1928" s="34" t="s">
        <v>2610</v>
      </c>
      <c r="B1928" s="34"/>
      <c r="C1928" s="35"/>
      <c r="D1928" s="34"/>
      <c r="E1928" s="20"/>
      <c r="F1928" s="20" t="s">
        <v>12</v>
      </c>
    </row>
    <row r="1929" spans="1:7" ht="25.5" x14ac:dyDescent="0.2">
      <c r="A1929" s="26" t="s">
        <v>7</v>
      </c>
      <c r="B1929" s="26" t="s">
        <v>8</v>
      </c>
      <c r="C1929" s="26" t="s">
        <v>80</v>
      </c>
      <c r="D1929" s="20" t="s">
        <v>2098</v>
      </c>
      <c r="F1929" s="3"/>
      <c r="G1929" s="3"/>
    </row>
    <row r="1930" spans="1:7" x14ac:dyDescent="0.2">
      <c r="A1930" s="63" t="s">
        <v>2611</v>
      </c>
      <c r="B1930" s="82" t="s">
        <v>2612</v>
      </c>
      <c r="C1930" s="83" t="s">
        <v>2613</v>
      </c>
      <c r="D1930" s="27" t="s">
        <v>16</v>
      </c>
      <c r="F1930" s="3"/>
      <c r="G1930" s="3"/>
    </row>
    <row r="1931" spans="1:7" x14ac:dyDescent="0.2">
      <c r="A1931" s="63" t="s">
        <v>2611</v>
      </c>
      <c r="B1931" s="82" t="s">
        <v>2612</v>
      </c>
      <c r="C1931" s="83" t="s">
        <v>1254</v>
      </c>
      <c r="D1931" s="27" t="s">
        <v>16</v>
      </c>
      <c r="F1931" s="3"/>
      <c r="G1931" s="3"/>
    </row>
    <row r="1932" spans="1:7" s="161" customFormat="1" x14ac:dyDescent="0.2">
      <c r="A1932" s="63" t="s">
        <v>2611</v>
      </c>
      <c r="B1932" s="82" t="s">
        <v>2612</v>
      </c>
      <c r="C1932" s="83" t="s">
        <v>2614</v>
      </c>
      <c r="D1932" s="27" t="s">
        <v>16</v>
      </c>
      <c r="E1932" s="30"/>
      <c r="F1932" s="29"/>
    </row>
    <row r="1933" spans="1:7" s="161" customFormat="1" x14ac:dyDescent="0.2">
      <c r="A1933" s="29" t="s">
        <v>2615</v>
      </c>
      <c r="B1933" s="29"/>
      <c r="C1933" s="30"/>
      <c r="D1933" s="29"/>
      <c r="E1933" s="35"/>
      <c r="F1933" s="34"/>
    </row>
    <row r="1934" spans="1:7" s="161" customFormat="1" x14ac:dyDescent="0.2">
      <c r="A1934" s="34" t="s">
        <v>2616</v>
      </c>
      <c r="B1934" s="34"/>
      <c r="C1934" s="35"/>
      <c r="D1934" s="34"/>
      <c r="E1934" s="20"/>
      <c r="F1934" s="20" t="s">
        <v>12</v>
      </c>
    </row>
    <row r="1935" spans="1:7" ht="25.5" x14ac:dyDescent="0.2">
      <c r="A1935" s="26" t="s">
        <v>7</v>
      </c>
      <c r="B1935" s="26" t="s">
        <v>8</v>
      </c>
      <c r="C1935" s="26" t="s">
        <v>80</v>
      </c>
      <c r="D1935" s="20" t="s">
        <v>2098</v>
      </c>
      <c r="F1935" s="3"/>
      <c r="G1935" s="3"/>
    </row>
    <row r="1936" spans="1:7" s="50" customFormat="1" x14ac:dyDescent="0.2">
      <c r="A1936" s="23" t="s">
        <v>2617</v>
      </c>
      <c r="B1936" s="61" t="s">
        <v>2618</v>
      </c>
      <c r="C1936" s="25" t="s">
        <v>2381</v>
      </c>
      <c r="D1936" s="27" t="s">
        <v>244</v>
      </c>
      <c r="E1936" s="175"/>
      <c r="F1936" s="174"/>
    </row>
    <row r="1937" spans="1:7" s="50" customFormat="1" x14ac:dyDescent="0.2">
      <c r="A1937" s="174" t="s">
        <v>2619</v>
      </c>
      <c r="B1937" s="174"/>
      <c r="C1937" s="174"/>
      <c r="D1937" s="174"/>
      <c r="E1937" s="152"/>
      <c r="F1937" s="151"/>
    </row>
    <row r="1938" spans="1:7" s="50" customFormat="1" x14ac:dyDescent="0.2">
      <c r="A1938" s="151" t="s">
        <v>2620</v>
      </c>
      <c r="B1938" s="151"/>
      <c r="C1938" s="152"/>
      <c r="D1938" s="151"/>
      <c r="E1938" s="52"/>
      <c r="F1938" s="51"/>
    </row>
    <row r="1939" spans="1:7" s="50" customFormat="1" x14ac:dyDescent="0.2">
      <c r="A1939" s="51" t="s">
        <v>2621</v>
      </c>
      <c r="B1939" s="51"/>
      <c r="C1939" s="52"/>
      <c r="D1939" s="51"/>
      <c r="E1939" s="30"/>
      <c r="F1939" s="29"/>
    </row>
    <row r="1940" spans="1:7" s="50" customFormat="1" x14ac:dyDescent="0.2">
      <c r="A1940" s="29" t="s">
        <v>2622</v>
      </c>
      <c r="B1940" s="29"/>
      <c r="C1940" s="30"/>
      <c r="D1940" s="29"/>
      <c r="E1940" s="35"/>
      <c r="F1940" s="34"/>
    </row>
    <row r="1941" spans="1:7" s="50" customFormat="1" x14ac:dyDescent="0.2">
      <c r="A1941" s="34" t="s">
        <v>2623</v>
      </c>
      <c r="B1941" s="34"/>
      <c r="C1941" s="35"/>
      <c r="D1941" s="34"/>
      <c r="E1941" s="20"/>
      <c r="F1941" s="20" t="s">
        <v>12</v>
      </c>
    </row>
    <row r="1942" spans="1:7" s="50" customFormat="1" ht="25.5" x14ac:dyDescent="0.2">
      <c r="A1942" s="26" t="s">
        <v>7</v>
      </c>
      <c r="B1942" s="26" t="s">
        <v>8</v>
      </c>
      <c r="C1942" s="26" t="s">
        <v>80</v>
      </c>
      <c r="D1942" s="20" t="s">
        <v>2098</v>
      </c>
      <c r="E1942" s="30"/>
      <c r="F1942" s="29"/>
    </row>
    <row r="1943" spans="1:7" s="50" customFormat="1" x14ac:dyDescent="0.2">
      <c r="A1943" s="29" t="s">
        <v>2624</v>
      </c>
      <c r="B1943" s="29"/>
      <c r="C1943" s="30"/>
      <c r="D1943" s="29"/>
      <c r="E1943" s="35"/>
      <c r="F1943" s="34"/>
    </row>
    <row r="1944" spans="1:7" x14ac:dyDescent="0.2">
      <c r="A1944" s="34" t="s">
        <v>2625</v>
      </c>
      <c r="B1944" s="34"/>
      <c r="C1944" s="35"/>
      <c r="D1944" s="34"/>
      <c r="G1944" s="3"/>
    </row>
    <row r="1945" spans="1:7" s="50" customFormat="1" x14ac:dyDescent="0.2">
      <c r="A1945" s="63" t="s">
        <v>2626</v>
      </c>
      <c r="B1945" s="82" t="s">
        <v>2627</v>
      </c>
      <c r="C1945" s="83" t="s">
        <v>1428</v>
      </c>
      <c r="D1945" s="27" t="s">
        <v>30</v>
      </c>
      <c r="E1945" s="35"/>
      <c r="F1945" s="34"/>
    </row>
    <row r="1946" spans="1:7" s="50" customFormat="1" x14ac:dyDescent="0.2">
      <c r="A1946" s="34" t="s">
        <v>2628</v>
      </c>
      <c r="B1946" s="34"/>
      <c r="C1946" s="35"/>
      <c r="D1946" s="34"/>
      <c r="E1946" s="20"/>
      <c r="F1946" s="20" t="s">
        <v>12</v>
      </c>
    </row>
    <row r="1947" spans="1:7" s="50" customFormat="1" ht="25.5" x14ac:dyDescent="0.2">
      <c r="A1947" s="26" t="s">
        <v>7</v>
      </c>
      <c r="B1947" s="26" t="s">
        <v>8</v>
      </c>
      <c r="C1947" s="26" t="s">
        <v>80</v>
      </c>
      <c r="D1947" s="20" t="s">
        <v>2098</v>
      </c>
      <c r="E1947" s="20"/>
      <c r="F1947" s="20"/>
    </row>
    <row r="1948" spans="1:7" s="50" customFormat="1" ht="14.25" x14ac:dyDescent="0.2">
      <c r="A1948" s="74" t="s">
        <v>2629</v>
      </c>
      <c r="B1948" s="74" t="s">
        <v>2630</v>
      </c>
      <c r="C1948" s="74" t="s">
        <v>2631</v>
      </c>
      <c r="D1948" s="20" t="s">
        <v>16</v>
      </c>
      <c r="E1948" s="35"/>
      <c r="F1948" s="34"/>
    </row>
    <row r="1949" spans="1:7" s="50" customFormat="1" x14ac:dyDescent="0.2">
      <c r="A1949" s="34" t="s">
        <v>2632</v>
      </c>
      <c r="B1949" s="34"/>
      <c r="C1949" s="35"/>
      <c r="D1949" s="34"/>
      <c r="E1949" s="20"/>
      <c r="F1949" s="20" t="s">
        <v>12</v>
      </c>
    </row>
    <row r="1950" spans="1:7" ht="25.5" x14ac:dyDescent="0.2">
      <c r="A1950" s="26" t="s">
        <v>7</v>
      </c>
      <c r="B1950" s="26" t="s">
        <v>8</v>
      </c>
      <c r="C1950" s="26" t="s">
        <v>80</v>
      </c>
      <c r="D1950" s="20" t="s">
        <v>2098</v>
      </c>
      <c r="F1950" s="3"/>
      <c r="G1950" s="3"/>
    </row>
    <row r="1951" spans="1:7" s="50" customFormat="1" x14ac:dyDescent="0.2">
      <c r="A1951" s="23" t="s">
        <v>2633</v>
      </c>
      <c r="B1951" s="78" t="s">
        <v>2634</v>
      </c>
      <c r="C1951" s="62" t="s">
        <v>2635</v>
      </c>
      <c r="D1951" s="27" t="s">
        <v>30</v>
      </c>
      <c r="E1951" s="30"/>
      <c r="F1951" s="29"/>
    </row>
    <row r="1952" spans="1:7" s="50" customFormat="1" x14ac:dyDescent="0.2">
      <c r="A1952" s="29" t="s">
        <v>2636</v>
      </c>
      <c r="B1952" s="29"/>
      <c r="C1952" s="30"/>
      <c r="D1952" s="29"/>
      <c r="E1952" s="35"/>
      <c r="F1952" s="34"/>
    </row>
    <row r="1953" spans="1:7" x14ac:dyDescent="0.2">
      <c r="A1953" s="34" t="s">
        <v>2637</v>
      </c>
      <c r="B1953" s="34"/>
      <c r="C1953" s="35"/>
      <c r="D1953" s="34"/>
      <c r="F1953" s="3"/>
      <c r="G1953" s="3"/>
    </row>
    <row r="1954" spans="1:7" s="50" customFormat="1" ht="25.5" x14ac:dyDescent="0.2">
      <c r="A1954" s="23" t="s">
        <v>2638</v>
      </c>
      <c r="B1954" s="78" t="s">
        <v>2639</v>
      </c>
      <c r="C1954" s="62" t="s">
        <v>2640</v>
      </c>
      <c r="D1954" s="27" t="s">
        <v>244</v>
      </c>
      <c r="E1954" s="52"/>
      <c r="F1954" s="51"/>
    </row>
    <row r="1955" spans="1:7" s="50" customFormat="1" x14ac:dyDescent="0.2">
      <c r="A1955" s="51" t="s">
        <v>2641</v>
      </c>
      <c r="B1955" s="51"/>
      <c r="C1955" s="52"/>
      <c r="D1955" s="51"/>
      <c r="E1955" s="30"/>
      <c r="F1955" s="29"/>
    </row>
    <row r="1956" spans="1:7" s="50" customFormat="1" x14ac:dyDescent="0.2">
      <c r="A1956" s="29" t="s">
        <v>2642</v>
      </c>
      <c r="B1956" s="29"/>
      <c r="C1956" s="30"/>
      <c r="D1956" s="29"/>
      <c r="E1956" s="35"/>
      <c r="F1956" s="34"/>
    </row>
    <row r="1957" spans="1:7" s="50" customFormat="1" x14ac:dyDescent="0.2">
      <c r="A1957" s="34" t="s">
        <v>2643</v>
      </c>
      <c r="B1957" s="34"/>
      <c r="C1957" s="35"/>
      <c r="D1957" s="34"/>
      <c r="E1957" s="20"/>
      <c r="F1957" s="20" t="s">
        <v>12</v>
      </c>
    </row>
    <row r="1958" spans="1:7" ht="25.5" x14ac:dyDescent="0.2">
      <c r="A1958" s="26" t="s">
        <v>7</v>
      </c>
      <c r="B1958" s="26" t="s">
        <v>8</v>
      </c>
      <c r="C1958" s="26" t="s">
        <v>80</v>
      </c>
      <c r="D1958" s="20" t="s">
        <v>2098</v>
      </c>
      <c r="F1958" s="3"/>
      <c r="G1958" s="3"/>
    </row>
    <row r="1959" spans="1:7" x14ac:dyDescent="0.2">
      <c r="A1959" s="23" t="s">
        <v>2644</v>
      </c>
      <c r="B1959" s="78" t="s">
        <v>2645</v>
      </c>
      <c r="C1959" s="62" t="s">
        <v>1638</v>
      </c>
      <c r="D1959" s="27" t="s">
        <v>30</v>
      </c>
      <c r="F1959" s="3"/>
      <c r="G1959" s="3"/>
    </row>
    <row r="1960" spans="1:7" x14ac:dyDescent="0.2">
      <c r="A1960" s="23" t="s">
        <v>2644</v>
      </c>
      <c r="B1960" s="78" t="s">
        <v>2645</v>
      </c>
      <c r="C1960" s="62" t="s">
        <v>2646</v>
      </c>
      <c r="D1960" s="27" t="s">
        <v>30</v>
      </c>
      <c r="F1960" s="3"/>
      <c r="G1960" s="3"/>
    </row>
    <row r="1961" spans="1:7" ht="14.25" x14ac:dyDescent="0.2">
      <c r="A1961" s="74" t="s">
        <v>2647</v>
      </c>
      <c r="B1961" s="75" t="s">
        <v>2648</v>
      </c>
      <c r="C1961" s="74" t="s">
        <v>836</v>
      </c>
      <c r="D1961" s="27" t="s">
        <v>30</v>
      </c>
      <c r="F1961" s="3"/>
      <c r="G1961" s="3"/>
    </row>
    <row r="1962" spans="1:7" x14ac:dyDescent="0.2">
      <c r="A1962" s="154" t="s">
        <v>2644</v>
      </c>
      <c r="B1962" s="78" t="s">
        <v>2645</v>
      </c>
      <c r="C1962" s="156" t="s">
        <v>1429</v>
      </c>
      <c r="D1962" s="27" t="s">
        <v>30</v>
      </c>
      <c r="F1962" s="3"/>
      <c r="G1962" s="3"/>
    </row>
    <row r="1963" spans="1:7" s="124" customFormat="1" ht="14.25" x14ac:dyDescent="0.2">
      <c r="A1963" s="74" t="s">
        <v>2649</v>
      </c>
      <c r="B1963" s="75" t="s">
        <v>2650</v>
      </c>
      <c r="C1963" s="74" t="s">
        <v>2651</v>
      </c>
      <c r="D1963" s="27" t="s">
        <v>16</v>
      </c>
      <c r="E1963" s="52"/>
      <c r="F1963" s="51"/>
    </row>
    <row r="1964" spans="1:7" s="124" customFormat="1" x14ac:dyDescent="0.2">
      <c r="A1964" s="51" t="s">
        <v>2652</v>
      </c>
      <c r="B1964" s="51"/>
      <c r="C1964" s="52"/>
      <c r="D1964" s="51"/>
      <c r="E1964" s="30"/>
      <c r="F1964" s="29"/>
    </row>
    <row r="1965" spans="1:7" s="124" customFormat="1" x14ac:dyDescent="0.2">
      <c r="A1965" s="29" t="s">
        <v>2653</v>
      </c>
      <c r="B1965" s="29"/>
      <c r="C1965" s="30"/>
      <c r="D1965" s="29"/>
      <c r="E1965" s="35"/>
      <c r="F1965" s="34"/>
    </row>
    <row r="1966" spans="1:7" s="124" customFormat="1" x14ac:dyDescent="0.2">
      <c r="A1966" s="34" t="s">
        <v>2654</v>
      </c>
      <c r="B1966" s="34"/>
      <c r="C1966" s="35"/>
      <c r="D1966" s="34"/>
      <c r="E1966" s="20"/>
      <c r="F1966" s="20" t="s">
        <v>12</v>
      </c>
    </row>
    <row r="1967" spans="1:7" ht="25.5" x14ac:dyDescent="0.2">
      <c r="A1967" s="26" t="s">
        <v>7</v>
      </c>
      <c r="B1967" s="26" t="s">
        <v>8</v>
      </c>
      <c r="C1967" s="26" t="s">
        <v>80</v>
      </c>
      <c r="D1967" s="20" t="s">
        <v>2098</v>
      </c>
      <c r="F1967" s="3"/>
      <c r="G1967" s="3"/>
    </row>
    <row r="1968" spans="1:7" ht="25.5" x14ac:dyDescent="0.2">
      <c r="A1968" s="23" t="s">
        <v>2655</v>
      </c>
      <c r="B1968" s="104" t="s">
        <v>2656</v>
      </c>
      <c r="C1968" s="62" t="s">
        <v>2657</v>
      </c>
      <c r="D1968" s="27" t="s">
        <v>30</v>
      </c>
      <c r="F1968" s="3"/>
      <c r="G1968" s="3"/>
    </row>
    <row r="1969" spans="1:7" x14ac:dyDescent="0.2">
      <c r="A1969" s="154" t="s">
        <v>2655</v>
      </c>
      <c r="B1969" s="104" t="s">
        <v>2656</v>
      </c>
      <c r="C1969" s="156" t="s">
        <v>2658</v>
      </c>
      <c r="D1969" s="27" t="s">
        <v>30</v>
      </c>
      <c r="F1969" s="3"/>
      <c r="G1969" s="3"/>
    </row>
    <row r="1970" spans="1:7" x14ac:dyDescent="0.2">
      <c r="A1970" s="63" t="s">
        <v>2655</v>
      </c>
      <c r="B1970" s="104" t="s">
        <v>2656</v>
      </c>
      <c r="C1970" s="83" t="s">
        <v>2659</v>
      </c>
      <c r="D1970" s="27" t="s">
        <v>30</v>
      </c>
      <c r="F1970" s="3"/>
      <c r="G1970" s="3"/>
    </row>
    <row r="1971" spans="1:7" x14ac:dyDescent="0.2">
      <c r="A1971" s="23" t="s">
        <v>2660</v>
      </c>
      <c r="B1971" s="104" t="s">
        <v>2661</v>
      </c>
      <c r="C1971" s="62" t="s">
        <v>2662</v>
      </c>
      <c r="D1971" s="27" t="s">
        <v>30</v>
      </c>
      <c r="F1971" s="3"/>
      <c r="G1971" s="3"/>
    </row>
    <row r="1972" spans="1:7" x14ac:dyDescent="0.2">
      <c r="A1972" s="23" t="s">
        <v>2663</v>
      </c>
      <c r="B1972" s="104" t="s">
        <v>2664</v>
      </c>
      <c r="C1972" s="62" t="s">
        <v>2665</v>
      </c>
      <c r="D1972" s="27" t="s">
        <v>30</v>
      </c>
      <c r="E1972" s="239"/>
      <c r="F1972" s="240"/>
      <c r="G1972" s="73">
        <v>42032</v>
      </c>
    </row>
    <row r="1973" spans="1:7" x14ac:dyDescent="0.2">
      <c r="A1973" s="23" t="s">
        <v>2663</v>
      </c>
      <c r="B1973" s="104" t="s">
        <v>2664</v>
      </c>
      <c r="C1973" s="62" t="s">
        <v>2666</v>
      </c>
      <c r="D1973" s="27" t="s">
        <v>30</v>
      </c>
      <c r="E1973" s="239"/>
      <c r="F1973" s="240"/>
      <c r="G1973" s="73">
        <v>42032</v>
      </c>
    </row>
    <row r="1974" spans="1:7" x14ac:dyDescent="0.2">
      <c r="A1974" s="23" t="s">
        <v>2667</v>
      </c>
      <c r="B1974" s="104" t="s">
        <v>2668</v>
      </c>
      <c r="C1974" s="62" t="s">
        <v>2669</v>
      </c>
      <c r="D1974" s="27" t="s">
        <v>30</v>
      </c>
      <c r="E1974" s="239"/>
      <c r="F1974" s="240"/>
      <c r="G1974" s="73">
        <v>42389</v>
      </c>
    </row>
    <row r="1975" spans="1:7" x14ac:dyDescent="0.2">
      <c r="A1975" s="239"/>
      <c r="B1975" s="241"/>
      <c r="C1975" s="242"/>
      <c r="D1975" s="243"/>
      <c r="F1975" s="3"/>
      <c r="G1975" s="3"/>
    </row>
    <row r="1976" spans="1:7" ht="14.25" x14ac:dyDescent="0.2">
      <c r="A1976" s="74" t="s">
        <v>2670</v>
      </c>
      <c r="B1976" s="75" t="s">
        <v>2671</v>
      </c>
      <c r="C1976" s="74" t="s">
        <v>2672</v>
      </c>
      <c r="D1976" s="27" t="s">
        <v>30</v>
      </c>
      <c r="F1976" s="3"/>
      <c r="G1976" s="3"/>
    </row>
    <row r="1977" spans="1:7" s="124" customFormat="1" ht="14.25" x14ac:dyDescent="0.2">
      <c r="A1977" s="223" t="s">
        <v>2673</v>
      </c>
      <c r="B1977" s="223" t="s">
        <v>2674</v>
      </c>
      <c r="C1977" s="223" t="s">
        <v>2675</v>
      </c>
      <c r="D1977" s="27" t="s">
        <v>16</v>
      </c>
      <c r="E1977" s="35"/>
      <c r="F1977" s="34"/>
    </row>
    <row r="1978" spans="1:7" s="124" customFormat="1" x14ac:dyDescent="0.2">
      <c r="A1978" s="34" t="s">
        <v>2676</v>
      </c>
      <c r="B1978" s="34"/>
      <c r="C1978" s="35"/>
      <c r="D1978" s="34"/>
      <c r="E1978" s="20"/>
      <c r="F1978" s="20" t="s">
        <v>12</v>
      </c>
    </row>
    <row r="1979" spans="1:7" ht="25.5" x14ac:dyDescent="0.2">
      <c r="A1979" s="26" t="s">
        <v>7</v>
      </c>
      <c r="B1979" s="26" t="s">
        <v>8</v>
      </c>
      <c r="C1979" s="26" t="s">
        <v>80</v>
      </c>
      <c r="D1979" s="20" t="s">
        <v>2098</v>
      </c>
      <c r="G1979" s="3"/>
    </row>
    <row r="1980" spans="1:7" ht="25.5" x14ac:dyDescent="0.2">
      <c r="A1980" s="23" t="s">
        <v>2677</v>
      </c>
      <c r="B1980" s="104" t="s">
        <v>2678</v>
      </c>
      <c r="C1980" s="62" t="s">
        <v>2679</v>
      </c>
      <c r="D1980" s="27" t="s">
        <v>30</v>
      </c>
      <c r="E1980" s="49"/>
      <c r="G1980" s="3"/>
    </row>
    <row r="1981" spans="1:7" x14ac:dyDescent="0.2">
      <c r="A1981" s="23" t="s">
        <v>2677</v>
      </c>
      <c r="B1981" s="61" t="s">
        <v>2680</v>
      </c>
      <c r="C1981" s="62" t="s">
        <v>2681</v>
      </c>
      <c r="D1981" s="38" t="s">
        <v>30</v>
      </c>
      <c r="E1981" s="49"/>
      <c r="G1981" s="3"/>
    </row>
    <row r="1982" spans="1:7" x14ac:dyDescent="0.2">
      <c r="A1982" s="23" t="s">
        <v>2677</v>
      </c>
      <c r="B1982" s="61" t="s">
        <v>2680</v>
      </c>
      <c r="C1982" s="62" t="s">
        <v>2682</v>
      </c>
      <c r="D1982" s="38" t="s">
        <v>30</v>
      </c>
      <c r="G1982" s="3"/>
    </row>
    <row r="1983" spans="1:7" x14ac:dyDescent="0.2">
      <c r="A1983" s="23" t="s">
        <v>2683</v>
      </c>
      <c r="B1983" s="61" t="s">
        <v>2684</v>
      </c>
      <c r="C1983" s="62" t="s">
        <v>2685</v>
      </c>
      <c r="D1983" s="27" t="s">
        <v>30</v>
      </c>
      <c r="G1983" s="3"/>
    </row>
    <row r="1984" spans="1:7" x14ac:dyDescent="0.2">
      <c r="A1984" s="23" t="s">
        <v>2683</v>
      </c>
      <c r="B1984" s="61" t="s">
        <v>2684</v>
      </c>
      <c r="C1984" s="25" t="s">
        <v>2686</v>
      </c>
      <c r="D1984" s="27" t="s">
        <v>30</v>
      </c>
      <c r="G1984" s="3"/>
    </row>
    <row r="1985" spans="1:7" x14ac:dyDescent="0.2">
      <c r="A1985" s="166" t="s">
        <v>2683</v>
      </c>
      <c r="B1985" s="172" t="s">
        <v>2684</v>
      </c>
      <c r="C1985" s="173" t="s">
        <v>2687</v>
      </c>
      <c r="D1985" s="27" t="s">
        <v>30</v>
      </c>
      <c r="G1985" s="3"/>
    </row>
    <row r="1986" spans="1:7" x14ac:dyDescent="0.2">
      <c r="A1986" s="163" t="s">
        <v>2683</v>
      </c>
      <c r="B1986" s="172" t="s">
        <v>2684</v>
      </c>
      <c r="C1986" s="165" t="s">
        <v>2688</v>
      </c>
      <c r="D1986" s="27" t="s">
        <v>30</v>
      </c>
      <c r="G1986" s="3"/>
    </row>
    <row r="1987" spans="1:7" x14ac:dyDescent="0.2">
      <c r="A1987" s="163" t="s">
        <v>2683</v>
      </c>
      <c r="B1987" s="172" t="s">
        <v>2684</v>
      </c>
      <c r="C1987" s="165" t="s">
        <v>2689</v>
      </c>
      <c r="D1987" s="27" t="s">
        <v>30</v>
      </c>
      <c r="G1987" s="3"/>
    </row>
    <row r="1988" spans="1:7" x14ac:dyDescent="0.2">
      <c r="A1988" s="154" t="s">
        <v>2690</v>
      </c>
      <c r="B1988" s="155" t="s">
        <v>2691</v>
      </c>
      <c r="C1988" s="156" t="s">
        <v>2692</v>
      </c>
      <c r="D1988" s="27" t="s">
        <v>30</v>
      </c>
      <c r="E1988" s="49"/>
      <c r="G1988" s="3"/>
    </row>
    <row r="1989" spans="1:7" s="124" customFormat="1" x14ac:dyDescent="0.2">
      <c r="A1989" s="154" t="s">
        <v>2690</v>
      </c>
      <c r="B1989" s="155" t="s">
        <v>2691</v>
      </c>
      <c r="C1989" s="156" t="s">
        <v>2693</v>
      </c>
      <c r="D1989" s="38" t="s">
        <v>30</v>
      </c>
      <c r="E1989" s="30"/>
      <c r="F1989" s="29"/>
    </row>
    <row r="1990" spans="1:7" s="124" customFormat="1" x14ac:dyDescent="0.2">
      <c r="A1990" s="29" t="s">
        <v>2694</v>
      </c>
      <c r="B1990" s="29"/>
      <c r="C1990" s="30"/>
      <c r="D1990" s="29"/>
      <c r="E1990" s="35"/>
      <c r="F1990" s="34"/>
    </row>
    <row r="1991" spans="1:7" s="124" customFormat="1" x14ac:dyDescent="0.2">
      <c r="A1991" s="34" t="s">
        <v>2695</v>
      </c>
      <c r="B1991" s="34"/>
      <c r="C1991" s="35"/>
      <c r="D1991" s="34"/>
      <c r="E1991" s="20"/>
      <c r="F1991" s="20" t="s">
        <v>12</v>
      </c>
    </row>
    <row r="1992" spans="1:7" s="124" customFormat="1" ht="25.5" x14ac:dyDescent="0.2">
      <c r="A1992" s="26" t="s">
        <v>7</v>
      </c>
      <c r="B1992" s="26" t="s">
        <v>8</v>
      </c>
      <c r="C1992" s="26" t="s">
        <v>80</v>
      </c>
      <c r="D1992" s="20" t="s">
        <v>2098</v>
      </c>
      <c r="E1992" s="20"/>
      <c r="F1992" s="20"/>
    </row>
    <row r="1993" spans="1:7" s="124" customFormat="1" ht="25.5" x14ac:dyDescent="0.2">
      <c r="A1993" s="87" t="str">
        <f>"R03BA01"</f>
        <v>R03BA01</v>
      </c>
      <c r="B1993" s="88" t="str">
        <f>"Beclometasone dipropionato"</f>
        <v>Beclometasone dipropionato</v>
      </c>
      <c r="C1993" s="89" t="str">
        <f>"fl. 0.8 mg./2 ml. neb. flac. monodose"</f>
        <v>fl. 0.8 mg./2 ml. neb. flac. monodose</v>
      </c>
      <c r="D1993" s="20" t="s">
        <v>30</v>
      </c>
      <c r="E1993" s="20"/>
      <c r="F1993" s="20"/>
    </row>
    <row r="1994" spans="1:7" s="124" customFormat="1" x14ac:dyDescent="0.2">
      <c r="A1994" s="87" t="str">
        <f>"R03BA02"</f>
        <v>R03BA02</v>
      </c>
      <c r="B1994" s="88" t="str">
        <f>"Budesonide"</f>
        <v>Budesonide</v>
      </c>
      <c r="C1994" s="89" t="str">
        <f>"0.25mg/ml sosp x neb"</f>
        <v>0.25mg/ml sosp x neb</v>
      </c>
      <c r="D1994" s="20" t="s">
        <v>30</v>
      </c>
      <c r="E1994" s="20"/>
      <c r="F1994" s="20"/>
    </row>
    <row r="1995" spans="1:7" s="124" customFormat="1" x14ac:dyDescent="0.2">
      <c r="A1995" s="87" t="str">
        <f>"R03BA03"</f>
        <v>R03BA03</v>
      </c>
      <c r="B1995" s="88" t="s">
        <v>2671</v>
      </c>
      <c r="C1995" s="89" t="s">
        <v>2696</v>
      </c>
      <c r="D1995" s="20" t="s">
        <v>30</v>
      </c>
      <c r="E1995" s="20"/>
      <c r="F1995" s="20"/>
    </row>
    <row r="1996" spans="1:7" s="50" customFormat="1" x14ac:dyDescent="0.2">
      <c r="A1996" s="87" t="str">
        <f>"R03BA03"</f>
        <v>R03BA03</v>
      </c>
      <c r="B1996" s="88" t="s">
        <v>2671</v>
      </c>
      <c r="C1996" s="89" t="s">
        <v>2697</v>
      </c>
      <c r="D1996" s="20" t="s">
        <v>30</v>
      </c>
      <c r="E1996" s="35"/>
      <c r="F1996" s="34"/>
    </row>
    <row r="1997" spans="1:7" s="50" customFormat="1" x14ac:dyDescent="0.2">
      <c r="A1997" s="34" t="s">
        <v>2698</v>
      </c>
      <c r="B1997" s="34"/>
      <c r="C1997" s="35"/>
      <c r="D1997" s="34"/>
      <c r="E1997" s="20"/>
      <c r="F1997" s="20" t="s">
        <v>12</v>
      </c>
    </row>
    <row r="1998" spans="1:7" s="50" customFormat="1" ht="25.5" x14ac:dyDescent="0.2">
      <c r="A1998" s="26" t="s">
        <v>7</v>
      </c>
      <c r="B1998" s="26" t="s">
        <v>8</v>
      </c>
      <c r="C1998" s="26" t="s">
        <v>80</v>
      </c>
      <c r="D1998" s="20" t="s">
        <v>2098</v>
      </c>
      <c r="E1998" s="20"/>
      <c r="F1998" s="20"/>
    </row>
    <row r="1999" spans="1:7" ht="25.5" x14ac:dyDescent="0.2">
      <c r="A1999" s="87" t="str">
        <f>"R03BB01"</f>
        <v>R03BB01</v>
      </c>
      <c r="B1999" s="88" t="str">
        <f>"Ipratropio bromuro"</f>
        <v>Ipratropio bromuro</v>
      </c>
      <c r="C1999" s="89" t="str">
        <f>"soluzione Nebulizzante 0.025% 2 ml."</f>
        <v>soluzione Nebulizzante 0.025% 2 ml.</v>
      </c>
      <c r="D1999" s="20" t="s">
        <v>30</v>
      </c>
      <c r="E1999" s="77"/>
      <c r="F1999" s="3"/>
      <c r="G1999" s="3"/>
    </row>
    <row r="2000" spans="1:7" s="124" customFormat="1" x14ac:dyDescent="0.2">
      <c r="A2000" s="63" t="s">
        <v>2699</v>
      </c>
      <c r="B2000" s="82" t="s">
        <v>2700</v>
      </c>
      <c r="C2000" s="83" t="s">
        <v>2701</v>
      </c>
      <c r="D2000" s="79" t="s">
        <v>30</v>
      </c>
      <c r="E2000" s="30"/>
      <c r="F2000" s="29"/>
    </row>
    <row r="2001" spans="1:7" s="124" customFormat="1" x14ac:dyDescent="0.2">
      <c r="A2001" s="63" t="s">
        <v>2702</v>
      </c>
      <c r="B2001" s="82" t="s">
        <v>2703</v>
      </c>
      <c r="C2001" s="244" t="s">
        <v>2704</v>
      </c>
      <c r="D2001" s="79" t="s">
        <v>30</v>
      </c>
      <c r="E2001" s="30"/>
      <c r="F2001" s="29"/>
      <c r="G2001" s="245">
        <v>42494</v>
      </c>
    </row>
    <row r="2002" spans="1:7" s="124" customFormat="1" x14ac:dyDescent="0.2">
      <c r="A2002" s="63" t="s">
        <v>2705</v>
      </c>
      <c r="B2002" s="82" t="s">
        <v>2706</v>
      </c>
      <c r="C2002" s="193" t="s">
        <v>2707</v>
      </c>
      <c r="D2002" s="79" t="s">
        <v>30</v>
      </c>
      <c r="E2002" s="30"/>
      <c r="F2002" s="29"/>
      <c r="G2002" s="245">
        <v>42032</v>
      </c>
    </row>
    <row r="2003" spans="1:7" s="124" customFormat="1" x14ac:dyDescent="0.2">
      <c r="A2003" s="29" t="s">
        <v>2708</v>
      </c>
      <c r="B2003" s="29"/>
      <c r="C2003" s="30"/>
      <c r="D2003" s="29"/>
      <c r="E2003" s="35"/>
      <c r="F2003" s="34"/>
    </row>
    <row r="2004" spans="1:7" s="124" customFormat="1" x14ac:dyDescent="0.2">
      <c r="A2004" s="34" t="s">
        <v>2709</v>
      </c>
      <c r="B2004" s="34"/>
      <c r="C2004" s="35"/>
      <c r="D2004" s="34"/>
      <c r="E2004" s="20"/>
      <c r="F2004" s="20" t="s">
        <v>12</v>
      </c>
    </row>
    <row r="2005" spans="1:7" ht="25.5" x14ac:dyDescent="0.2">
      <c r="A2005" s="26" t="s">
        <v>7</v>
      </c>
      <c r="B2005" s="26" t="s">
        <v>8</v>
      </c>
      <c r="C2005" s="26" t="s">
        <v>80</v>
      </c>
      <c r="D2005" s="20" t="s">
        <v>2098</v>
      </c>
      <c r="E2005" s="77"/>
      <c r="F2005" s="3"/>
      <c r="G2005" s="3"/>
    </row>
    <row r="2006" spans="1:7" s="50" customFormat="1" x14ac:dyDescent="0.2">
      <c r="A2006" s="154" t="s">
        <v>2710</v>
      </c>
      <c r="B2006" s="78" t="s">
        <v>2711</v>
      </c>
      <c r="C2006" s="156" t="s">
        <v>2712</v>
      </c>
      <c r="D2006" s="79" t="s">
        <v>16</v>
      </c>
      <c r="E2006" s="30"/>
      <c r="F2006" s="29"/>
    </row>
    <row r="2007" spans="1:7" s="50" customFormat="1" x14ac:dyDescent="0.2">
      <c r="A2007" s="29" t="s">
        <v>2713</v>
      </c>
      <c r="B2007" s="29"/>
      <c r="C2007" s="30"/>
      <c r="D2007" s="29"/>
      <c r="E2007" s="35"/>
      <c r="F2007" s="34"/>
    </row>
    <row r="2008" spans="1:7" s="50" customFormat="1" x14ac:dyDescent="0.2">
      <c r="A2008" s="34" t="s">
        <v>2714</v>
      </c>
      <c r="B2008" s="34"/>
      <c r="C2008" s="35"/>
      <c r="D2008" s="34"/>
      <c r="E2008" s="20"/>
      <c r="F2008" s="20" t="s">
        <v>12</v>
      </c>
    </row>
    <row r="2009" spans="1:7" s="50" customFormat="1" ht="25.5" x14ac:dyDescent="0.2">
      <c r="A2009" s="26" t="s">
        <v>7</v>
      </c>
      <c r="B2009" s="26" t="s">
        <v>8</v>
      </c>
      <c r="C2009" s="26" t="s">
        <v>80</v>
      </c>
      <c r="D2009" s="20" t="s">
        <v>2098</v>
      </c>
      <c r="E2009" s="20"/>
      <c r="F2009" s="20"/>
    </row>
    <row r="2010" spans="1:7" x14ac:dyDescent="0.2">
      <c r="A2010" s="87" t="str">
        <f>"R03DA04"</f>
        <v>R03DA04</v>
      </c>
      <c r="B2010" s="88" t="str">
        <f>"Teofillina"</f>
        <v>Teofillina</v>
      </c>
      <c r="C2010" s="89" t="str">
        <f>"0.67% elisir 200 ml."</f>
        <v>0.67% elisir 200 ml.</v>
      </c>
      <c r="D2010" s="20" t="s">
        <v>30</v>
      </c>
      <c r="E2010" s="77"/>
      <c r="F2010" s="3"/>
      <c r="G2010" s="3"/>
    </row>
    <row r="2011" spans="1:7" x14ac:dyDescent="0.2">
      <c r="A2011" s="63" t="s">
        <v>2715</v>
      </c>
      <c r="B2011" s="61" t="s">
        <v>2716</v>
      </c>
      <c r="C2011" s="83" t="s">
        <v>715</v>
      </c>
      <c r="D2011" s="79" t="s">
        <v>30</v>
      </c>
      <c r="F2011" s="3"/>
      <c r="G2011" s="3"/>
    </row>
    <row r="2012" spans="1:7" x14ac:dyDescent="0.2">
      <c r="A2012" s="63" t="s">
        <v>2715</v>
      </c>
      <c r="B2012" s="61" t="s">
        <v>2716</v>
      </c>
      <c r="C2012" s="83" t="s">
        <v>323</v>
      </c>
      <c r="D2012" s="27" t="s">
        <v>30</v>
      </c>
      <c r="F2012" s="3"/>
      <c r="G2012" s="3"/>
    </row>
    <row r="2013" spans="1:7" s="50" customFormat="1" x14ac:dyDescent="0.2">
      <c r="A2013" s="63" t="s">
        <v>2717</v>
      </c>
      <c r="B2013" s="82" t="s">
        <v>2718</v>
      </c>
      <c r="C2013" s="83" t="s">
        <v>2719</v>
      </c>
      <c r="D2013" s="27" t="s">
        <v>16</v>
      </c>
      <c r="E2013" s="35"/>
      <c r="F2013" s="34"/>
    </row>
    <row r="2014" spans="1:7" s="50" customFormat="1" x14ac:dyDescent="0.2">
      <c r="A2014" s="34" t="s">
        <v>2720</v>
      </c>
      <c r="B2014" s="34"/>
      <c r="C2014" s="35"/>
      <c r="D2014" s="34"/>
      <c r="E2014" s="20"/>
      <c r="F2014" s="20" t="s">
        <v>12</v>
      </c>
    </row>
    <row r="2015" spans="1:7" ht="25.5" x14ac:dyDescent="0.2">
      <c r="A2015" s="26" t="s">
        <v>7</v>
      </c>
      <c r="B2015" s="26" t="s">
        <v>8</v>
      </c>
      <c r="C2015" s="26" t="s">
        <v>80</v>
      </c>
      <c r="D2015" s="20" t="s">
        <v>2098</v>
      </c>
      <c r="F2015" s="27">
        <v>82</v>
      </c>
      <c r="G2015" s="3"/>
    </row>
    <row r="2016" spans="1:7" x14ac:dyDescent="0.2">
      <c r="A2016" s="23" t="s">
        <v>2721</v>
      </c>
      <c r="B2016" s="61" t="s">
        <v>2722</v>
      </c>
      <c r="C2016" s="62" t="s">
        <v>2723</v>
      </c>
      <c r="D2016" s="27" t="s">
        <v>30</v>
      </c>
      <c r="G2016" s="3"/>
    </row>
    <row r="2017" spans="1:7" x14ac:dyDescent="0.2">
      <c r="A2017" s="87" t="str">
        <f>"R03DC03"</f>
        <v>R03DC03</v>
      </c>
      <c r="B2017" s="88" t="str">
        <f>"Montelukast (sodico)"</f>
        <v>Montelukast (sodico)</v>
      </c>
      <c r="C2017" s="89" t="str">
        <f>"cpr. riv. 10 mg"</f>
        <v>cpr. riv. 10 mg</v>
      </c>
      <c r="D2017" s="27" t="s">
        <v>30</v>
      </c>
      <c r="G2017" s="3"/>
    </row>
    <row r="2018" spans="1:7" x14ac:dyDescent="0.2">
      <c r="A2018" s="87" t="str">
        <f>"R03DC03"</f>
        <v>R03DC03</v>
      </c>
      <c r="B2018" s="88" t="str">
        <f>"Montelukast (sodico)"</f>
        <v>Montelukast (sodico)</v>
      </c>
      <c r="C2018" s="89" t="str">
        <f>"cpr.mast.  4 mg"</f>
        <v>cpr.mast.  4 mg</v>
      </c>
      <c r="D2018" s="27" t="s">
        <v>30</v>
      </c>
      <c r="G2018" s="3"/>
    </row>
    <row r="2019" spans="1:7" s="161" customFormat="1" x14ac:dyDescent="0.2">
      <c r="A2019" s="87" t="str">
        <f>"R03DC03"</f>
        <v>R03DC03</v>
      </c>
      <c r="B2019" s="88" t="str">
        <f>"Montelukast (sodico)"</f>
        <v>Montelukast (sodico)</v>
      </c>
      <c r="C2019" s="89" t="str">
        <f>"cpr.mast. 5 mg"</f>
        <v>cpr.mast. 5 mg</v>
      </c>
      <c r="D2019" s="27" t="s">
        <v>30</v>
      </c>
      <c r="E2019" s="52"/>
      <c r="F2019" s="51"/>
    </row>
    <row r="2020" spans="1:7" s="161" customFormat="1" x14ac:dyDescent="0.2">
      <c r="A2020" s="51" t="s">
        <v>2724</v>
      </c>
      <c r="B2020" s="51"/>
      <c r="C2020" s="52"/>
      <c r="D2020" s="51"/>
      <c r="E2020" s="30"/>
      <c r="F2020" s="29"/>
    </row>
    <row r="2021" spans="1:7" s="161" customFormat="1" x14ac:dyDescent="0.2">
      <c r="A2021" s="29" t="s">
        <v>2725</v>
      </c>
      <c r="B2021" s="29"/>
      <c r="C2021" s="30"/>
      <c r="D2021" s="29"/>
      <c r="E2021" s="35"/>
      <c r="F2021" s="34"/>
    </row>
    <row r="2022" spans="1:7" s="161" customFormat="1" x14ac:dyDescent="0.2">
      <c r="A2022" s="34" t="s">
        <v>2726</v>
      </c>
      <c r="B2022" s="34"/>
      <c r="C2022" s="35"/>
      <c r="D2022" s="34"/>
      <c r="E2022" s="20"/>
      <c r="F2022" s="20" t="s">
        <v>12</v>
      </c>
    </row>
    <row r="2023" spans="1:7" ht="25.5" x14ac:dyDescent="0.2">
      <c r="A2023" s="26" t="s">
        <v>7</v>
      </c>
      <c r="B2023" s="26" t="s">
        <v>8</v>
      </c>
      <c r="C2023" s="26" t="s">
        <v>80</v>
      </c>
      <c r="D2023" s="20" t="s">
        <v>2098</v>
      </c>
      <c r="F2023" s="3"/>
      <c r="G2023" s="3"/>
    </row>
    <row r="2024" spans="1:7" x14ac:dyDescent="0.2">
      <c r="A2024" s="23" t="s">
        <v>2727</v>
      </c>
      <c r="B2024" s="61" t="s">
        <v>2728</v>
      </c>
      <c r="C2024" s="62" t="s">
        <v>2729</v>
      </c>
      <c r="D2024" s="27" t="s">
        <v>38</v>
      </c>
      <c r="F2024" s="3"/>
      <c r="G2024" s="3"/>
    </row>
    <row r="2025" spans="1:7" x14ac:dyDescent="0.2">
      <c r="A2025" s="63" t="s">
        <v>2730</v>
      </c>
      <c r="B2025" s="61" t="s">
        <v>2731</v>
      </c>
      <c r="C2025" s="83" t="s">
        <v>2732</v>
      </c>
      <c r="D2025" s="27" t="s">
        <v>16</v>
      </c>
      <c r="F2025" s="3"/>
      <c r="G2025" s="3"/>
    </row>
    <row r="2026" spans="1:7" ht="25.5" x14ac:dyDescent="0.2">
      <c r="A2026" s="63" t="s">
        <v>2733</v>
      </c>
      <c r="B2026" s="78" t="s">
        <v>2734</v>
      </c>
      <c r="C2026" s="83" t="s">
        <v>2735</v>
      </c>
      <c r="D2026" s="27" t="s">
        <v>16</v>
      </c>
      <c r="F2026" s="3"/>
      <c r="G2026" s="3"/>
    </row>
    <row r="2027" spans="1:7" ht="25.5" x14ac:dyDescent="0.2">
      <c r="A2027" s="166" t="s">
        <v>2673</v>
      </c>
      <c r="B2027" s="178" t="s">
        <v>2736</v>
      </c>
      <c r="C2027" s="178" t="s">
        <v>2737</v>
      </c>
      <c r="D2027" s="27" t="s">
        <v>16</v>
      </c>
      <c r="F2027" s="3"/>
      <c r="G2027" s="3"/>
    </row>
    <row r="2028" spans="1:7" x14ac:dyDescent="0.2">
      <c r="A2028" s="23" t="s">
        <v>2673</v>
      </c>
      <c r="B2028" s="24" t="s">
        <v>2736</v>
      </c>
      <c r="C2028" s="39" t="s">
        <v>2738</v>
      </c>
      <c r="D2028" s="27" t="s">
        <v>16</v>
      </c>
      <c r="F2028" s="3"/>
      <c r="G2028" s="3"/>
    </row>
    <row r="2029" spans="1:7" s="50" customFormat="1" x14ac:dyDescent="0.2">
      <c r="A2029" s="87" t="str">
        <f>"R05CB13"</f>
        <v>R05CB13</v>
      </c>
      <c r="B2029" s="88" t="str">
        <f>"Dornase alfa"</f>
        <v>Dornase alfa</v>
      </c>
      <c r="C2029" s="89" t="str">
        <f>"f.inal.2.500 U 2.5 ml."</f>
        <v>f.inal.2.500 U 2.5 ml.</v>
      </c>
      <c r="D2029" s="27" t="s">
        <v>244</v>
      </c>
      <c r="E2029" s="30"/>
      <c r="F2029" s="29"/>
    </row>
    <row r="2030" spans="1:7" s="50" customFormat="1" x14ac:dyDescent="0.2">
      <c r="A2030" s="29" t="s">
        <v>2739</v>
      </c>
      <c r="B2030" s="29"/>
      <c r="C2030" s="30"/>
      <c r="D2030" s="29"/>
      <c r="E2030" s="35"/>
      <c r="F2030" s="34"/>
    </row>
    <row r="2031" spans="1:7" s="50" customFormat="1" x14ac:dyDescent="0.2">
      <c r="A2031" s="34" t="s">
        <v>2740</v>
      </c>
      <c r="B2031" s="34"/>
      <c r="C2031" s="35"/>
      <c r="D2031" s="34"/>
      <c r="E2031" s="20"/>
      <c r="F2031" s="20" t="s">
        <v>12</v>
      </c>
    </row>
    <row r="2032" spans="1:7" ht="25.5" x14ac:dyDescent="0.2">
      <c r="A2032" s="26" t="s">
        <v>7</v>
      </c>
      <c r="B2032" s="26" t="s">
        <v>8</v>
      </c>
      <c r="C2032" s="26" t="s">
        <v>80</v>
      </c>
      <c r="D2032" s="20" t="s">
        <v>2098</v>
      </c>
      <c r="F2032" s="27">
        <v>31</v>
      </c>
      <c r="G2032" s="3"/>
    </row>
    <row r="2033" spans="1:7" s="50" customFormat="1" x14ac:dyDescent="0.2">
      <c r="A2033" s="63" t="s">
        <v>2741</v>
      </c>
      <c r="B2033" s="82" t="s">
        <v>2742</v>
      </c>
      <c r="C2033" s="83" t="s">
        <v>2743</v>
      </c>
      <c r="D2033" s="27" t="s">
        <v>30</v>
      </c>
      <c r="E2033" s="52"/>
      <c r="F2033" s="51"/>
    </row>
    <row r="2034" spans="1:7" s="50" customFormat="1" x14ac:dyDescent="0.2">
      <c r="A2034" s="51" t="s">
        <v>2744</v>
      </c>
      <c r="B2034" s="51"/>
      <c r="C2034" s="52"/>
      <c r="D2034" s="51"/>
      <c r="E2034" s="30"/>
      <c r="F2034" s="29"/>
    </row>
    <row r="2035" spans="1:7" s="50" customFormat="1" x14ac:dyDescent="0.2">
      <c r="A2035" s="29" t="s">
        <v>2745</v>
      </c>
      <c r="B2035" s="29"/>
      <c r="C2035" s="30"/>
      <c r="D2035" s="29"/>
      <c r="E2035" s="35"/>
      <c r="F2035" s="34"/>
    </row>
    <row r="2036" spans="1:7" s="50" customFormat="1" x14ac:dyDescent="0.2">
      <c r="A2036" s="34" t="s">
        <v>2746</v>
      </c>
      <c r="B2036" s="34"/>
      <c r="C2036" s="35"/>
      <c r="D2036" s="34"/>
      <c r="E2036" s="20"/>
      <c r="F2036" s="20" t="s">
        <v>12</v>
      </c>
    </row>
    <row r="2037" spans="1:7" ht="25.5" x14ac:dyDescent="0.2">
      <c r="A2037" s="26" t="s">
        <v>7</v>
      </c>
      <c r="B2037" s="26" t="s">
        <v>8</v>
      </c>
      <c r="C2037" s="26" t="s">
        <v>80</v>
      </c>
      <c r="D2037" s="20" t="s">
        <v>2098</v>
      </c>
      <c r="F2037" s="3"/>
      <c r="G2037" s="3"/>
    </row>
    <row r="2038" spans="1:7" x14ac:dyDescent="0.2">
      <c r="A2038" s="63" t="s">
        <v>2747</v>
      </c>
      <c r="B2038" s="82" t="s">
        <v>2748</v>
      </c>
      <c r="C2038" s="83" t="s">
        <v>2749</v>
      </c>
      <c r="D2038" s="27" t="s">
        <v>16</v>
      </c>
      <c r="G2038" s="5"/>
    </row>
    <row r="2039" spans="1:7" s="50" customFormat="1" x14ac:dyDescent="0.2">
      <c r="A2039" s="87" t="str">
        <f>"R06AB04"</f>
        <v>R06AB04</v>
      </c>
      <c r="B2039" s="88" t="str">
        <f>"Clorfenamina maleato"</f>
        <v>Clorfenamina maleato</v>
      </c>
      <c r="C2039" s="89" t="str">
        <f>"cpr. 4 mg."</f>
        <v>cpr. 4 mg.</v>
      </c>
      <c r="D2039" s="27" t="s">
        <v>30</v>
      </c>
      <c r="E2039" s="35"/>
      <c r="F2039" s="34"/>
    </row>
    <row r="2040" spans="1:7" s="50" customFormat="1" x14ac:dyDescent="0.2">
      <c r="A2040" s="34" t="s">
        <v>2750</v>
      </c>
      <c r="B2040" s="34"/>
      <c r="C2040" s="35"/>
      <c r="D2040" s="34"/>
      <c r="E2040" s="20"/>
      <c r="F2040" s="20" t="s">
        <v>12</v>
      </c>
    </row>
    <row r="2041" spans="1:7" ht="25.5" x14ac:dyDescent="0.2">
      <c r="A2041" s="26" t="s">
        <v>7</v>
      </c>
      <c r="B2041" s="26" t="s">
        <v>8</v>
      </c>
      <c r="C2041" s="26" t="s">
        <v>80</v>
      </c>
      <c r="D2041" s="20" t="s">
        <v>2098</v>
      </c>
      <c r="F2041" s="27">
        <v>89</v>
      </c>
      <c r="G2041" s="3"/>
    </row>
    <row r="2042" spans="1:7" s="50" customFormat="1" x14ac:dyDescent="0.2">
      <c r="A2042" s="63" t="s">
        <v>2751</v>
      </c>
      <c r="B2042" s="82" t="s">
        <v>2752</v>
      </c>
      <c r="C2042" s="83" t="s">
        <v>2753</v>
      </c>
      <c r="D2042" s="27" t="s">
        <v>30</v>
      </c>
      <c r="E2042" s="35"/>
      <c r="F2042" s="34"/>
    </row>
    <row r="2043" spans="1:7" s="50" customFormat="1" x14ac:dyDescent="0.2">
      <c r="A2043" s="34" t="s">
        <v>2754</v>
      </c>
      <c r="B2043" s="34"/>
      <c r="C2043" s="35"/>
      <c r="D2043" s="34"/>
      <c r="E2043" s="20"/>
      <c r="F2043" s="20" t="s">
        <v>12</v>
      </c>
    </row>
    <row r="2044" spans="1:7" ht="25.5" x14ac:dyDescent="0.2">
      <c r="A2044" s="26" t="s">
        <v>7</v>
      </c>
      <c r="B2044" s="26" t="s">
        <v>8</v>
      </c>
      <c r="C2044" s="26" t="s">
        <v>80</v>
      </c>
      <c r="D2044" s="20" t="s">
        <v>2098</v>
      </c>
      <c r="F2044" s="27">
        <v>89</v>
      </c>
      <c r="G2044" s="3"/>
    </row>
    <row r="2045" spans="1:7" x14ac:dyDescent="0.2">
      <c r="A2045" s="23" t="s">
        <v>2755</v>
      </c>
      <c r="B2045" s="61" t="s">
        <v>2756</v>
      </c>
      <c r="C2045" s="24" t="s">
        <v>277</v>
      </c>
      <c r="D2045" s="27" t="s">
        <v>30</v>
      </c>
      <c r="F2045" s="27">
        <v>89</v>
      </c>
      <c r="G2045" s="3"/>
    </row>
    <row r="2046" spans="1:7" s="50" customFormat="1" x14ac:dyDescent="0.2">
      <c r="A2046" s="23" t="s">
        <v>2755</v>
      </c>
      <c r="B2046" s="61" t="s">
        <v>2756</v>
      </c>
      <c r="C2046" s="39" t="s">
        <v>2757</v>
      </c>
      <c r="D2046" s="27" t="s">
        <v>30</v>
      </c>
      <c r="E2046" s="35"/>
      <c r="F2046" s="34"/>
    </row>
    <row r="2047" spans="1:7" s="50" customFormat="1" x14ac:dyDescent="0.2">
      <c r="A2047" s="34" t="s">
        <v>2758</v>
      </c>
      <c r="B2047" s="34"/>
      <c r="C2047" s="35"/>
      <c r="D2047" s="34"/>
      <c r="E2047" s="20"/>
      <c r="F2047" s="20" t="s">
        <v>12</v>
      </c>
    </row>
    <row r="2048" spans="1:7" ht="25.5" x14ac:dyDescent="0.2">
      <c r="A2048" s="26" t="s">
        <v>7</v>
      </c>
      <c r="B2048" s="26" t="s">
        <v>8</v>
      </c>
      <c r="C2048" s="26" t="s">
        <v>80</v>
      </c>
      <c r="D2048" s="20" t="s">
        <v>2098</v>
      </c>
      <c r="F2048" s="27">
        <v>89</v>
      </c>
      <c r="G2048" s="3"/>
    </row>
    <row r="2049" spans="1:7" s="50" customFormat="1" x14ac:dyDescent="0.2">
      <c r="A2049" s="63" t="s">
        <v>2759</v>
      </c>
      <c r="B2049" s="82" t="s">
        <v>2760</v>
      </c>
      <c r="C2049" s="83" t="s">
        <v>682</v>
      </c>
      <c r="D2049" s="27" t="s">
        <v>30</v>
      </c>
      <c r="E2049" s="52"/>
      <c r="F2049" s="51"/>
    </row>
    <row r="2050" spans="1:7" s="50" customFormat="1" x14ac:dyDescent="0.2">
      <c r="A2050" s="51" t="s">
        <v>2761</v>
      </c>
      <c r="B2050" s="51"/>
      <c r="C2050" s="52"/>
      <c r="D2050" s="51"/>
      <c r="E2050" s="30"/>
      <c r="F2050" s="29"/>
    </row>
    <row r="2051" spans="1:7" s="50" customFormat="1" x14ac:dyDescent="0.2">
      <c r="A2051" s="29" t="s">
        <v>2762</v>
      </c>
      <c r="B2051" s="29"/>
      <c r="C2051" s="30"/>
      <c r="D2051" s="29"/>
      <c r="E2051" s="35"/>
      <c r="F2051" s="34"/>
    </row>
    <row r="2052" spans="1:7" s="50" customFormat="1" x14ac:dyDescent="0.2">
      <c r="A2052" s="34" t="s">
        <v>2763</v>
      </c>
      <c r="B2052" s="34"/>
      <c r="C2052" s="35"/>
      <c r="D2052" s="34"/>
      <c r="E2052" s="20"/>
      <c r="F2052" s="20" t="s">
        <v>12</v>
      </c>
    </row>
    <row r="2053" spans="1:7" ht="25.5" x14ac:dyDescent="0.2">
      <c r="A2053" s="26" t="s">
        <v>7</v>
      </c>
      <c r="B2053" s="26" t="s">
        <v>8</v>
      </c>
      <c r="C2053" s="26" t="s">
        <v>80</v>
      </c>
      <c r="D2053" s="20" t="s">
        <v>2098</v>
      </c>
      <c r="F2053" s="3"/>
      <c r="G2053" s="3"/>
    </row>
    <row r="2054" spans="1:7" x14ac:dyDescent="0.2">
      <c r="A2054" s="154" t="s">
        <v>2764</v>
      </c>
      <c r="B2054" s="219" t="s">
        <v>2765</v>
      </c>
      <c r="C2054" s="156" t="s">
        <v>2766</v>
      </c>
      <c r="D2054" s="27" t="s">
        <v>38</v>
      </c>
      <c r="E2054" s="107"/>
      <c r="F2054" s="3"/>
      <c r="G2054" s="3"/>
    </row>
    <row r="2055" spans="1:7" s="50" customFormat="1" x14ac:dyDescent="0.2">
      <c r="A2055" s="154" t="s">
        <v>2767</v>
      </c>
      <c r="B2055" s="155" t="s">
        <v>2736</v>
      </c>
      <c r="C2055" s="156" t="s">
        <v>2768</v>
      </c>
      <c r="D2055" s="111" t="s">
        <v>16</v>
      </c>
      <c r="E2055" s="175"/>
      <c r="F2055" s="174"/>
    </row>
    <row r="2056" spans="1:7" s="50" customFormat="1" x14ac:dyDescent="0.2">
      <c r="A2056" s="174" t="s">
        <v>2769</v>
      </c>
      <c r="B2056" s="174"/>
      <c r="C2056" s="174"/>
      <c r="D2056" s="174"/>
      <c r="E2056" s="152"/>
      <c r="F2056" s="151"/>
    </row>
    <row r="2057" spans="1:7" s="50" customFormat="1" x14ac:dyDescent="0.2">
      <c r="A2057" s="151" t="s">
        <v>2770</v>
      </c>
      <c r="B2057" s="151"/>
      <c r="C2057" s="152"/>
      <c r="D2057" s="151"/>
      <c r="E2057" s="52"/>
      <c r="F2057" s="51"/>
    </row>
    <row r="2058" spans="1:7" s="50" customFormat="1" x14ac:dyDescent="0.2">
      <c r="A2058" s="51" t="s">
        <v>2771</v>
      </c>
      <c r="B2058" s="51"/>
      <c r="C2058" s="52"/>
      <c r="D2058" s="51"/>
      <c r="E2058" s="30"/>
      <c r="F2058" s="29"/>
    </row>
    <row r="2059" spans="1:7" s="50" customFormat="1" x14ac:dyDescent="0.2">
      <c r="A2059" s="29" t="s">
        <v>2772</v>
      </c>
      <c r="B2059" s="29"/>
      <c r="C2059" s="30"/>
      <c r="D2059" s="29"/>
      <c r="E2059" s="35"/>
      <c r="F2059" s="34"/>
    </row>
    <row r="2060" spans="1:7" s="50" customFormat="1" x14ac:dyDescent="0.2">
      <c r="A2060" s="34" t="s">
        <v>2773</v>
      </c>
      <c r="B2060" s="34"/>
      <c r="C2060" s="35"/>
      <c r="D2060" s="34"/>
      <c r="E2060" s="20"/>
      <c r="F2060" s="20" t="s">
        <v>12</v>
      </c>
    </row>
    <row r="2061" spans="1:7" s="50" customFormat="1" ht="25.5" x14ac:dyDescent="0.2">
      <c r="A2061" s="26" t="s">
        <v>7</v>
      </c>
      <c r="B2061" s="26" t="s">
        <v>8</v>
      </c>
      <c r="C2061" s="26" t="s">
        <v>80</v>
      </c>
      <c r="D2061" s="20" t="s">
        <v>2098</v>
      </c>
      <c r="E2061" s="20"/>
      <c r="F2061" s="20"/>
    </row>
    <row r="2062" spans="1:7" s="50" customFormat="1" x14ac:dyDescent="0.2">
      <c r="A2062" s="87" t="str">
        <f>"S01AA11"</f>
        <v>S01AA11</v>
      </c>
      <c r="B2062" s="88" t="str">
        <f>"Gentamicina solfato"</f>
        <v>Gentamicina solfato</v>
      </c>
      <c r="C2062" s="89" t="str">
        <f>"unguento oft. 0.3%  5 g."</f>
        <v>unguento oft. 0.3%  5 g.</v>
      </c>
      <c r="D2062" s="20" t="s">
        <v>16</v>
      </c>
      <c r="E2062" s="20"/>
      <c r="F2062" s="20"/>
    </row>
    <row r="2063" spans="1:7" s="50" customFormat="1" x14ac:dyDescent="0.2">
      <c r="A2063" s="87" t="str">
        <f>"S01AA12"</f>
        <v>S01AA12</v>
      </c>
      <c r="B2063" s="88" t="str">
        <f>"Tobramicina"</f>
        <v>Tobramicina</v>
      </c>
      <c r="C2063" s="89" t="str">
        <f>"0.3% unguento oft. 3.5 g."</f>
        <v>0.3% unguento oft. 3.5 g.</v>
      </c>
      <c r="D2063" s="20" t="s">
        <v>16</v>
      </c>
      <c r="E2063" s="20"/>
      <c r="F2063" s="20"/>
    </row>
    <row r="2064" spans="1:7" s="50" customFormat="1" x14ac:dyDescent="0.2">
      <c r="A2064" s="87" t="str">
        <f>"S01AA12"</f>
        <v>S01AA12</v>
      </c>
      <c r="B2064" s="88" t="str">
        <f>"Tobramicina"</f>
        <v>Tobramicina</v>
      </c>
      <c r="C2064" s="89" t="str">
        <f>"0.3% collirio soluz. 5 ml."</f>
        <v>0.3% collirio soluz. 5 ml.</v>
      </c>
      <c r="D2064" s="20" t="s">
        <v>16</v>
      </c>
      <c r="E2064" s="20"/>
      <c r="F2064" s="20"/>
    </row>
    <row r="2065" spans="1:7" s="50" customFormat="1" ht="25.5" x14ac:dyDescent="0.2">
      <c r="A2065" s="87" t="str">
        <f>"S01AA30"</f>
        <v>S01AA30</v>
      </c>
      <c r="B2065" s="88" t="str">
        <f>"Cloramfenicolo+colistimetato di sodio+rolitetraciclina"</f>
        <v>Cloramfenicolo+colistimetato di sodio+rolitetraciclina</v>
      </c>
      <c r="C2065" s="89" t="str">
        <f>"collirio polv.e solv.per soluz. 5 ml."</f>
        <v>collirio polv.e solv.per soluz. 5 ml.</v>
      </c>
      <c r="D2065" s="20" t="s">
        <v>16</v>
      </c>
      <c r="E2065" s="20"/>
      <c r="F2065" s="20"/>
    </row>
    <row r="2066" spans="1:7" s="50" customFormat="1" ht="25.5" x14ac:dyDescent="0.2">
      <c r="A2066" s="87" t="str">
        <f>"S01AA30"</f>
        <v>S01AA30</v>
      </c>
      <c r="B2066" s="88" t="str">
        <f>"Cloramfenicolo+colistimetato di sodio+tetraciclina"</f>
        <v>Cloramfenicolo+colistimetato di sodio+tetraciclina</v>
      </c>
      <c r="C2066" s="89" t="str">
        <f>"unguento oft. 5 g."</f>
        <v>unguento oft. 5 g.</v>
      </c>
      <c r="D2066" s="20" t="s">
        <v>16</v>
      </c>
      <c r="E2066" s="20"/>
      <c r="F2066" s="20"/>
    </row>
    <row r="2067" spans="1:7" x14ac:dyDescent="0.2">
      <c r="A2067" s="87" t="str">
        <f>"S01AA30"</f>
        <v>S01AA30</v>
      </c>
      <c r="B2067" s="88" t="str">
        <f>"Tetraciclina + sulfametiltiazolo"</f>
        <v>Tetraciclina + sulfametiltiazolo</v>
      </c>
      <c r="C2067" s="89" t="str">
        <f>"1%n + 5% ung.oft. 6.5 g."</f>
        <v>1%n + 5% ung.oft. 6.5 g.</v>
      </c>
      <c r="D2067" s="20" t="s">
        <v>16</v>
      </c>
      <c r="E2067" s="77"/>
      <c r="F2067" s="3"/>
      <c r="G2067" s="3"/>
    </row>
    <row r="2068" spans="1:7" x14ac:dyDescent="0.2">
      <c r="A2068" s="77" t="s">
        <v>2774</v>
      </c>
      <c r="B2068" s="78" t="s">
        <v>2775</v>
      </c>
      <c r="C2068" s="62" t="s">
        <v>2776</v>
      </c>
      <c r="D2068" s="79" t="s">
        <v>16</v>
      </c>
      <c r="E2068" s="77"/>
      <c r="F2068" s="3"/>
      <c r="G2068" s="3"/>
    </row>
    <row r="2069" spans="1:7" s="50" customFormat="1" x14ac:dyDescent="0.2">
      <c r="A2069" s="77" t="s">
        <v>2777</v>
      </c>
      <c r="B2069" s="78" t="s">
        <v>2778</v>
      </c>
      <c r="C2069" s="62" t="s">
        <v>2779</v>
      </c>
      <c r="D2069" s="79" t="s">
        <v>16</v>
      </c>
      <c r="E2069" s="35"/>
      <c r="F2069" s="34"/>
    </row>
    <row r="2070" spans="1:7" s="50" customFormat="1" x14ac:dyDescent="0.2">
      <c r="A2070" s="34" t="s">
        <v>2780</v>
      </c>
      <c r="B2070" s="34"/>
      <c r="C2070" s="35"/>
      <c r="D2070" s="34"/>
      <c r="E2070" s="20"/>
      <c r="F2070" s="20" t="s">
        <v>12</v>
      </c>
    </row>
    <row r="2071" spans="1:7" s="50" customFormat="1" ht="25.5" x14ac:dyDescent="0.2">
      <c r="A2071" s="26" t="s">
        <v>7</v>
      </c>
      <c r="B2071" s="26" t="s">
        <v>8</v>
      </c>
      <c r="C2071" s="26" t="s">
        <v>80</v>
      </c>
      <c r="D2071" s="20" t="s">
        <v>2098</v>
      </c>
      <c r="E2071" s="20"/>
      <c r="F2071" s="20"/>
    </row>
    <row r="2072" spans="1:7" s="50" customFormat="1" x14ac:dyDescent="0.2">
      <c r="A2072" s="87" t="str">
        <f>"S01AD03"</f>
        <v>S01AD03</v>
      </c>
      <c r="B2072" s="88" t="str">
        <f>"Aciclovir"</f>
        <v>Aciclovir</v>
      </c>
      <c r="C2072" s="89" t="str">
        <f>"3% ung.oft. 4.5 g."</f>
        <v>3% ung.oft. 4.5 g.</v>
      </c>
      <c r="D2072" s="20" t="s">
        <v>30</v>
      </c>
      <c r="E2072" s="20"/>
      <c r="F2072" s="20"/>
    </row>
    <row r="2073" spans="1:7" s="50" customFormat="1" x14ac:dyDescent="0.2">
      <c r="A2073" s="26"/>
      <c r="B2073" s="26"/>
      <c r="C2073" s="26"/>
      <c r="D2073" s="20"/>
      <c r="E2073" s="35"/>
      <c r="F2073" s="34"/>
    </row>
    <row r="2074" spans="1:7" s="50" customFormat="1" x14ac:dyDescent="0.2">
      <c r="A2074" s="34" t="s">
        <v>2781</v>
      </c>
      <c r="B2074" s="34"/>
      <c r="C2074" s="35"/>
      <c r="D2074" s="34"/>
      <c r="E2074" s="20"/>
      <c r="F2074" s="20" t="s">
        <v>12</v>
      </c>
    </row>
    <row r="2075" spans="1:7" ht="25.5" x14ac:dyDescent="0.2">
      <c r="A2075" s="26" t="s">
        <v>7</v>
      </c>
      <c r="B2075" s="26" t="s">
        <v>8</v>
      </c>
      <c r="C2075" s="26" t="s">
        <v>80</v>
      </c>
      <c r="D2075" s="20" t="s">
        <v>2098</v>
      </c>
      <c r="E2075" s="77"/>
      <c r="F2075" s="3"/>
      <c r="G2075" s="3"/>
    </row>
    <row r="2076" spans="1:7" x14ac:dyDescent="0.2">
      <c r="A2076" s="63" t="s">
        <v>2782</v>
      </c>
      <c r="B2076" s="82" t="s">
        <v>2783</v>
      </c>
      <c r="C2076" s="83" t="s">
        <v>2784</v>
      </c>
      <c r="D2076" s="79" t="s">
        <v>16</v>
      </c>
      <c r="E2076" s="77"/>
      <c r="F2076" s="3"/>
      <c r="G2076" s="3"/>
    </row>
    <row r="2077" spans="1:7" x14ac:dyDescent="0.2">
      <c r="A2077" s="87" t="str">
        <f>"S01AX12"</f>
        <v>S01AX12</v>
      </c>
      <c r="B2077" s="88" t="str">
        <f>"Norfloxacina"</f>
        <v>Norfloxacina</v>
      </c>
      <c r="C2077" s="89" t="str">
        <f>"collirio 0.3% monodose"</f>
        <v>collirio 0.3% monodose</v>
      </c>
      <c r="D2077" s="79" t="s">
        <v>16</v>
      </c>
      <c r="E2077" s="77"/>
      <c r="F2077" s="3"/>
      <c r="G2077" s="3"/>
    </row>
    <row r="2078" spans="1:7" s="50" customFormat="1" x14ac:dyDescent="0.2">
      <c r="A2078" s="77" t="s">
        <v>2785</v>
      </c>
      <c r="B2078" s="78" t="s">
        <v>1084</v>
      </c>
      <c r="C2078" s="62" t="s">
        <v>2786</v>
      </c>
      <c r="D2078" s="79" t="s">
        <v>16</v>
      </c>
      <c r="E2078" s="30"/>
      <c r="F2078" s="29"/>
    </row>
    <row r="2079" spans="1:7" s="50" customFormat="1" x14ac:dyDescent="0.2">
      <c r="A2079" s="29" t="s">
        <v>2787</v>
      </c>
      <c r="B2079" s="29"/>
      <c r="C2079" s="30"/>
      <c r="D2079" s="29"/>
      <c r="E2079" s="35"/>
      <c r="F2079" s="34"/>
    </row>
    <row r="2080" spans="1:7" s="50" customFormat="1" x14ac:dyDescent="0.2">
      <c r="A2080" s="34" t="s">
        <v>2788</v>
      </c>
      <c r="B2080" s="34"/>
      <c r="C2080" s="35"/>
      <c r="D2080" s="34"/>
      <c r="E2080" s="20"/>
      <c r="F2080" s="20" t="s">
        <v>12</v>
      </c>
    </row>
    <row r="2081" spans="1:7" ht="25.5" x14ac:dyDescent="0.2">
      <c r="A2081" s="26" t="s">
        <v>7</v>
      </c>
      <c r="B2081" s="26" t="s">
        <v>8</v>
      </c>
      <c r="C2081" s="26" t="s">
        <v>80</v>
      </c>
      <c r="D2081" s="20" t="s">
        <v>2098</v>
      </c>
      <c r="E2081" s="77"/>
      <c r="G2081" s="3"/>
    </row>
    <row r="2082" spans="1:7" x14ac:dyDescent="0.2">
      <c r="A2082" s="63" t="s">
        <v>2789</v>
      </c>
      <c r="B2082" s="82" t="s">
        <v>2790</v>
      </c>
      <c r="C2082" s="83" t="s">
        <v>2791</v>
      </c>
      <c r="D2082" s="77" t="s">
        <v>16</v>
      </c>
      <c r="E2082" s="77"/>
      <c r="F2082" s="3"/>
      <c r="G2082" s="3"/>
    </row>
    <row r="2083" spans="1:7" ht="25.5" x14ac:dyDescent="0.2">
      <c r="A2083" s="77" t="s">
        <v>2792</v>
      </c>
      <c r="B2083" s="62" t="s">
        <v>1247</v>
      </c>
      <c r="C2083" s="62" t="s">
        <v>2793</v>
      </c>
      <c r="D2083" s="77" t="s">
        <v>16</v>
      </c>
      <c r="E2083" s="77"/>
      <c r="F2083" s="3"/>
      <c r="G2083" s="3"/>
    </row>
    <row r="2084" spans="1:7" ht="25.5" x14ac:dyDescent="0.2">
      <c r="A2084" s="87" t="str">
        <f>"S01BA01"</f>
        <v>S01BA01</v>
      </c>
      <c r="B2084" s="88" t="str">
        <f>"Desametasone sodio fosfato"</f>
        <v>Desametasone sodio fosfato</v>
      </c>
      <c r="C2084" s="89" t="str">
        <f>"0.15% collirio soluz.monodose 0.3 ml."</f>
        <v>0.15% collirio soluz.monodose 0.3 ml.</v>
      </c>
      <c r="D2084" s="77" t="s">
        <v>16</v>
      </c>
      <c r="E2084" s="77"/>
      <c r="F2084" s="3"/>
      <c r="G2084" s="3"/>
    </row>
    <row r="2085" spans="1:7" x14ac:dyDescent="0.2">
      <c r="A2085" s="87" t="str">
        <f>"S01BA01"</f>
        <v>S01BA01</v>
      </c>
      <c r="B2085" s="88" t="str">
        <f>"Desametasone"</f>
        <v>Desametasone</v>
      </c>
      <c r="C2085" s="89" t="str">
        <f>"0.2% unguento oft. 3 g."</f>
        <v>0.2% unguento oft. 3 g.</v>
      </c>
      <c r="D2085" s="77" t="s">
        <v>16</v>
      </c>
      <c r="E2085" s="77"/>
      <c r="F2085" s="3"/>
      <c r="G2085" s="3"/>
    </row>
    <row r="2086" spans="1:7" s="50" customFormat="1" x14ac:dyDescent="0.2">
      <c r="A2086" s="87" t="str">
        <f>"S01BA01"</f>
        <v>S01BA01</v>
      </c>
      <c r="B2086" s="88" t="str">
        <f>"Desametasone"</f>
        <v>Desametasone</v>
      </c>
      <c r="C2086" s="89" t="str">
        <f>"0.2% collirio sosp. 3 ml."</f>
        <v>0.2% collirio sosp. 3 ml.</v>
      </c>
      <c r="D2086" s="77" t="s">
        <v>16</v>
      </c>
      <c r="E2086" s="35"/>
      <c r="F2086" s="34"/>
    </row>
    <row r="2087" spans="1:7" s="50" customFormat="1" x14ac:dyDescent="0.2">
      <c r="A2087" s="146" t="s">
        <v>2794</v>
      </c>
      <c r="B2087" s="246" t="s">
        <v>2795</v>
      </c>
      <c r="C2087" s="193" t="s">
        <v>2796</v>
      </c>
      <c r="D2087" s="77" t="s">
        <v>38</v>
      </c>
      <c r="E2087" s="35"/>
      <c r="F2087" s="34"/>
      <c r="G2087" s="179">
        <v>42032</v>
      </c>
    </row>
    <row r="2088" spans="1:7" s="50" customFormat="1" x14ac:dyDescent="0.2">
      <c r="A2088" s="34" t="s">
        <v>2797</v>
      </c>
      <c r="B2088" s="34"/>
      <c r="C2088" s="35"/>
      <c r="D2088" s="34"/>
      <c r="E2088" s="20"/>
      <c r="F2088" s="20" t="s">
        <v>12</v>
      </c>
    </row>
    <row r="2089" spans="1:7" ht="25.5" x14ac:dyDescent="0.2">
      <c r="A2089" s="26" t="s">
        <v>7</v>
      </c>
      <c r="B2089" s="26" t="s">
        <v>8</v>
      </c>
      <c r="C2089" s="26" t="s">
        <v>80</v>
      </c>
      <c r="D2089" s="20" t="s">
        <v>2098</v>
      </c>
      <c r="E2089" s="77"/>
      <c r="F2089" s="3"/>
      <c r="G2089" s="3"/>
    </row>
    <row r="2090" spans="1:7" s="50" customFormat="1" x14ac:dyDescent="0.2">
      <c r="A2090" s="77" t="s">
        <v>2798</v>
      </c>
      <c r="B2090" s="62" t="s">
        <v>2799</v>
      </c>
      <c r="C2090" s="62" t="s">
        <v>2800</v>
      </c>
      <c r="D2090" s="77" t="s">
        <v>16</v>
      </c>
      <c r="E2090" s="30"/>
      <c r="F2090" s="29"/>
    </row>
    <row r="2091" spans="1:7" s="50" customFormat="1" x14ac:dyDescent="0.2">
      <c r="A2091" s="29" t="s">
        <v>2801</v>
      </c>
      <c r="B2091" s="29"/>
      <c r="C2091" s="30"/>
      <c r="D2091" s="29"/>
      <c r="E2091" s="35"/>
      <c r="F2091" s="34"/>
    </row>
    <row r="2092" spans="1:7" s="50" customFormat="1" x14ac:dyDescent="0.2">
      <c r="A2092" s="34" t="s">
        <v>2802</v>
      </c>
      <c r="B2092" s="34"/>
      <c r="C2092" s="35"/>
      <c r="D2092" s="34"/>
      <c r="E2092" s="20"/>
      <c r="F2092" s="20" t="s">
        <v>12</v>
      </c>
    </row>
    <row r="2093" spans="1:7" s="87" customFormat="1" ht="25.5" x14ac:dyDescent="0.2">
      <c r="A2093" s="26" t="s">
        <v>7</v>
      </c>
      <c r="B2093" s="26" t="s">
        <v>8</v>
      </c>
      <c r="C2093" s="26" t="s">
        <v>80</v>
      </c>
      <c r="D2093" s="20" t="s">
        <v>2098</v>
      </c>
      <c r="E2093" s="89"/>
    </row>
    <row r="2094" spans="1:7" ht="25.5" x14ac:dyDescent="0.2">
      <c r="A2094" s="99" t="str">
        <f>"S01CA01"</f>
        <v>S01CA01</v>
      </c>
      <c r="B2094" s="88" t="str">
        <f>"Desametasone + tobramicina"</f>
        <v>Desametasone + tobramicina</v>
      </c>
      <c r="C2094" s="89" t="str">
        <f>"0.3% + 0.1% unguento oft. 3.5 g."</f>
        <v>0.3% + 0.1% unguento oft. 3.5 g.</v>
      </c>
      <c r="D2094" s="146" t="s">
        <v>16</v>
      </c>
      <c r="E2094" s="77"/>
      <c r="F2094" s="3"/>
      <c r="G2094" s="3"/>
    </row>
    <row r="2095" spans="1:7" x14ac:dyDescent="0.2">
      <c r="A2095" s="77" t="s">
        <v>2803</v>
      </c>
      <c r="B2095" s="62" t="s">
        <v>1069</v>
      </c>
      <c r="C2095" s="62" t="s">
        <v>2804</v>
      </c>
      <c r="D2095" s="79" t="s">
        <v>16</v>
      </c>
      <c r="E2095" s="77"/>
      <c r="F2095" s="3"/>
      <c r="G2095" s="3"/>
    </row>
    <row r="2096" spans="1:7" x14ac:dyDescent="0.2">
      <c r="A2096" s="77" t="s">
        <v>2805</v>
      </c>
      <c r="B2096" s="78" t="s">
        <v>2806</v>
      </c>
      <c r="C2096" s="62" t="s">
        <v>2807</v>
      </c>
      <c r="D2096" s="79" t="s">
        <v>16</v>
      </c>
      <c r="E2096" s="77"/>
      <c r="F2096" s="3"/>
      <c r="G2096" s="3"/>
    </row>
    <row r="2097" spans="1:7" x14ac:dyDescent="0.2">
      <c r="A2097" s="77" t="s">
        <v>2805</v>
      </c>
      <c r="B2097" s="78" t="s">
        <v>2806</v>
      </c>
      <c r="C2097" s="62" t="s">
        <v>2808</v>
      </c>
      <c r="D2097" s="79" t="s">
        <v>16</v>
      </c>
      <c r="E2097" s="77"/>
      <c r="F2097" s="3"/>
      <c r="G2097" s="3"/>
    </row>
    <row r="2098" spans="1:7" ht="38.25" x14ac:dyDescent="0.2">
      <c r="A2098" s="77" t="s">
        <v>2805</v>
      </c>
      <c r="B2098" s="78" t="s">
        <v>2809</v>
      </c>
      <c r="C2098" s="62" t="s">
        <v>2810</v>
      </c>
      <c r="D2098" s="79" t="s">
        <v>16</v>
      </c>
      <c r="E2098" s="77"/>
      <c r="F2098" s="3"/>
      <c r="G2098" s="3"/>
    </row>
    <row r="2099" spans="1:7" x14ac:dyDescent="0.2">
      <c r="A2099" s="154" t="s">
        <v>2811</v>
      </c>
      <c r="B2099" s="155" t="s">
        <v>2812</v>
      </c>
      <c r="C2099" s="156" t="s">
        <v>2813</v>
      </c>
      <c r="D2099" s="77" t="s">
        <v>16</v>
      </c>
      <c r="E2099" s="77"/>
      <c r="F2099" s="3"/>
      <c r="G2099" s="3"/>
    </row>
    <row r="2100" spans="1:7" s="50" customFormat="1" ht="25.5" x14ac:dyDescent="0.2">
      <c r="A2100" s="77" t="s">
        <v>2814</v>
      </c>
      <c r="B2100" s="78" t="s">
        <v>2815</v>
      </c>
      <c r="C2100" s="62" t="s">
        <v>2816</v>
      </c>
      <c r="D2100" s="77" t="s">
        <v>16</v>
      </c>
      <c r="E2100" s="30"/>
      <c r="F2100" s="29"/>
    </row>
    <row r="2101" spans="1:7" s="50" customFormat="1" x14ac:dyDescent="0.2">
      <c r="A2101" s="29" t="s">
        <v>2817</v>
      </c>
      <c r="B2101" s="29"/>
      <c r="C2101" s="30"/>
      <c r="D2101" s="29"/>
      <c r="E2101" s="35"/>
      <c r="F2101" s="34"/>
    </row>
    <row r="2102" spans="1:7" s="50" customFormat="1" x14ac:dyDescent="0.2">
      <c r="A2102" s="34" t="s">
        <v>2818</v>
      </c>
      <c r="B2102" s="34"/>
      <c r="C2102" s="35"/>
      <c r="D2102" s="34"/>
      <c r="E2102" s="20"/>
      <c r="F2102" s="20" t="s">
        <v>12</v>
      </c>
    </row>
    <row r="2103" spans="1:7" s="50" customFormat="1" ht="25.5" x14ac:dyDescent="0.2">
      <c r="A2103" s="26" t="s">
        <v>7</v>
      </c>
      <c r="B2103" s="26" t="s">
        <v>8</v>
      </c>
      <c r="C2103" s="26" t="s">
        <v>80</v>
      </c>
      <c r="D2103" s="20" t="s">
        <v>2098</v>
      </c>
      <c r="E2103" s="35"/>
      <c r="F2103" s="34"/>
    </row>
    <row r="2104" spans="1:7" s="50" customFormat="1" x14ac:dyDescent="0.2">
      <c r="A2104" s="34" t="s">
        <v>2819</v>
      </c>
      <c r="B2104" s="34"/>
      <c r="C2104" s="35"/>
      <c r="D2104" s="34"/>
      <c r="E2104" s="20"/>
      <c r="F2104" s="20" t="s">
        <v>12</v>
      </c>
    </row>
    <row r="2105" spans="1:7" ht="25.5" x14ac:dyDescent="0.2">
      <c r="A2105" s="26" t="s">
        <v>7</v>
      </c>
      <c r="B2105" s="26" t="s">
        <v>8</v>
      </c>
      <c r="C2105" s="26" t="s">
        <v>80</v>
      </c>
      <c r="D2105" s="20" t="s">
        <v>2098</v>
      </c>
      <c r="E2105" s="77"/>
      <c r="F2105" s="79"/>
      <c r="G2105" s="3"/>
    </row>
    <row r="2106" spans="1:7" x14ac:dyDescent="0.2">
      <c r="A2106" s="63" t="s">
        <v>2820</v>
      </c>
      <c r="B2106" s="82" t="s">
        <v>2821</v>
      </c>
      <c r="C2106" s="83" t="s">
        <v>2822</v>
      </c>
      <c r="D2106" s="79" t="s">
        <v>16</v>
      </c>
      <c r="E2106" s="48"/>
      <c r="F2106" s="79"/>
      <c r="G2106" s="3"/>
    </row>
    <row r="2107" spans="1:7" x14ac:dyDescent="0.2">
      <c r="A2107" s="63" t="s">
        <v>2820</v>
      </c>
      <c r="B2107" s="82" t="s">
        <v>2821</v>
      </c>
      <c r="C2107" s="83" t="s">
        <v>2823</v>
      </c>
      <c r="D2107" s="84" t="s">
        <v>30</v>
      </c>
      <c r="E2107" s="77"/>
      <c r="F2107" s="79"/>
      <c r="G2107" s="3"/>
    </row>
    <row r="2108" spans="1:7" x14ac:dyDescent="0.2">
      <c r="A2108" s="63" t="s">
        <v>2820</v>
      </c>
      <c r="B2108" s="82" t="s">
        <v>2821</v>
      </c>
      <c r="C2108" s="83" t="s">
        <v>2824</v>
      </c>
      <c r="D2108" s="79" t="s">
        <v>16</v>
      </c>
      <c r="E2108" s="77"/>
      <c r="F2108" s="79"/>
      <c r="G2108" s="3"/>
    </row>
    <row r="2109" spans="1:7" s="87" customFormat="1" x14ac:dyDescent="0.2">
      <c r="A2109" s="177" t="s">
        <v>2825</v>
      </c>
      <c r="B2109" s="167" t="s">
        <v>2826</v>
      </c>
      <c r="C2109" s="168" t="s">
        <v>2827</v>
      </c>
      <c r="D2109" s="79" t="s">
        <v>16</v>
      </c>
      <c r="E2109" s="89"/>
    </row>
    <row r="2110" spans="1:7" s="50" customFormat="1" ht="25.5" x14ac:dyDescent="0.2">
      <c r="A2110" s="99" t="str">
        <f>"S01EB09"</f>
        <v>S01EB09</v>
      </c>
      <c r="B2110" s="88" t="str">
        <f>"Acetilcolina cloruro"</f>
        <v>Acetilcolina cloruro</v>
      </c>
      <c r="C2110" s="89" t="str">
        <f>"soluzione per irrig. intraoftalmico f.le"</f>
        <v>soluzione per irrig. intraoftalmico f.le</v>
      </c>
      <c r="D2110" s="146" t="s">
        <v>16</v>
      </c>
      <c r="E2110" s="35"/>
      <c r="F2110" s="34"/>
    </row>
    <row r="2111" spans="1:7" s="50" customFormat="1" x14ac:dyDescent="0.2">
      <c r="A2111" s="34" t="s">
        <v>2828</v>
      </c>
      <c r="B2111" s="34"/>
      <c r="C2111" s="35"/>
      <c r="D2111" s="34"/>
      <c r="E2111" s="20"/>
      <c r="F2111" s="20" t="s">
        <v>12</v>
      </c>
    </row>
    <row r="2112" spans="1:7" ht="25.5" x14ac:dyDescent="0.2">
      <c r="A2112" s="26" t="s">
        <v>7</v>
      </c>
      <c r="B2112" s="26" t="s">
        <v>8</v>
      </c>
      <c r="C2112" s="26" t="s">
        <v>80</v>
      </c>
      <c r="D2112" s="20" t="s">
        <v>2098</v>
      </c>
      <c r="E2112" s="77"/>
      <c r="F2112" s="3"/>
      <c r="G2112" s="3"/>
    </row>
    <row r="2113" spans="1:7" x14ac:dyDescent="0.2">
      <c r="A2113" s="63" t="s">
        <v>2829</v>
      </c>
      <c r="B2113" s="82" t="s">
        <v>2830</v>
      </c>
      <c r="C2113" s="83" t="s">
        <v>423</v>
      </c>
      <c r="D2113" s="79" t="s">
        <v>30</v>
      </c>
      <c r="E2113" s="77"/>
      <c r="F2113" s="3"/>
      <c r="G2113" s="3"/>
    </row>
    <row r="2114" spans="1:7" s="50" customFormat="1" ht="25.5" x14ac:dyDescent="0.2">
      <c r="A2114" s="63" t="s">
        <v>2831</v>
      </c>
      <c r="B2114" s="82" t="s">
        <v>2832</v>
      </c>
      <c r="C2114" s="83" t="s">
        <v>2833</v>
      </c>
      <c r="D2114" s="79" t="s">
        <v>30</v>
      </c>
      <c r="E2114" s="35"/>
      <c r="F2114" s="34"/>
    </row>
    <row r="2115" spans="1:7" s="50" customFormat="1" x14ac:dyDescent="0.2">
      <c r="A2115" s="34" t="s">
        <v>2834</v>
      </c>
      <c r="B2115" s="34"/>
      <c r="C2115" s="35"/>
      <c r="D2115" s="34"/>
      <c r="E2115" s="20"/>
      <c r="F2115" s="20" t="s">
        <v>12</v>
      </c>
    </row>
    <row r="2116" spans="1:7" ht="25.5" x14ac:dyDescent="0.2">
      <c r="A2116" s="26" t="s">
        <v>7</v>
      </c>
      <c r="B2116" s="26" t="s">
        <v>8</v>
      </c>
      <c r="C2116" s="26" t="s">
        <v>80</v>
      </c>
      <c r="D2116" s="20" t="s">
        <v>2098</v>
      </c>
      <c r="E2116" s="48"/>
      <c r="F2116" s="3"/>
      <c r="G2116" s="3"/>
    </row>
    <row r="2117" spans="1:7" x14ac:dyDescent="0.2">
      <c r="A2117" s="77" t="s">
        <v>2835</v>
      </c>
      <c r="B2117" s="78" t="s">
        <v>2836</v>
      </c>
      <c r="C2117" s="62" t="s">
        <v>2837</v>
      </c>
      <c r="D2117" s="84" t="s">
        <v>30</v>
      </c>
      <c r="E2117" s="48"/>
      <c r="F2117" s="79"/>
      <c r="G2117" s="3"/>
    </row>
    <row r="2118" spans="1:7" s="87" customFormat="1" x14ac:dyDescent="0.2">
      <c r="A2118" s="63" t="s">
        <v>2835</v>
      </c>
      <c r="B2118" s="78" t="s">
        <v>2836</v>
      </c>
      <c r="C2118" s="83" t="s">
        <v>2838</v>
      </c>
      <c r="D2118" s="84" t="s">
        <v>30</v>
      </c>
      <c r="E2118" s="89"/>
    </row>
    <row r="2119" spans="1:7" s="50" customFormat="1" x14ac:dyDescent="0.2">
      <c r="A2119" s="99" t="str">
        <f>"S01ED51"</f>
        <v>S01ED51</v>
      </c>
      <c r="B2119" s="88" t="str">
        <f>"Latanoprost + Timololo"</f>
        <v>Latanoprost + Timololo</v>
      </c>
      <c r="C2119" s="89" t="str">
        <f>"gocce oft. 2.5 ml"</f>
        <v>gocce oft. 2.5 ml</v>
      </c>
      <c r="D2119" s="146" t="s">
        <v>30</v>
      </c>
      <c r="E2119" s="35"/>
      <c r="F2119" s="34"/>
    </row>
    <row r="2120" spans="1:7" s="50" customFormat="1" x14ac:dyDescent="0.2">
      <c r="A2120" s="34" t="s">
        <v>2839</v>
      </c>
      <c r="B2120" s="34"/>
      <c r="C2120" s="35"/>
      <c r="D2120" s="34"/>
      <c r="E2120" s="20"/>
      <c r="F2120" s="20" t="s">
        <v>12</v>
      </c>
    </row>
    <row r="2121" spans="1:7" ht="25.5" x14ac:dyDescent="0.2">
      <c r="A2121" s="26" t="s">
        <v>7</v>
      </c>
      <c r="B2121" s="26" t="s">
        <v>8</v>
      </c>
      <c r="C2121" s="26" t="s">
        <v>80</v>
      </c>
      <c r="D2121" s="20" t="s">
        <v>2098</v>
      </c>
      <c r="E2121" s="48"/>
      <c r="F2121" s="84">
        <v>78</v>
      </c>
      <c r="G2121" s="3"/>
    </row>
    <row r="2122" spans="1:7" s="50" customFormat="1" x14ac:dyDescent="0.2">
      <c r="A2122" s="77" t="s">
        <v>2840</v>
      </c>
      <c r="B2122" s="39" t="s">
        <v>2841</v>
      </c>
      <c r="C2122" s="39" t="s">
        <v>2842</v>
      </c>
      <c r="D2122" s="84" t="s">
        <v>30</v>
      </c>
      <c r="E2122" s="30"/>
      <c r="F2122" s="29"/>
    </row>
    <row r="2123" spans="1:7" s="50" customFormat="1" x14ac:dyDescent="0.2">
      <c r="A2123" s="29" t="s">
        <v>2843</v>
      </c>
      <c r="B2123" s="29"/>
      <c r="C2123" s="30"/>
      <c r="D2123" s="29"/>
      <c r="E2123" s="35"/>
      <c r="F2123" s="34"/>
    </row>
    <row r="2124" spans="1:7" s="50" customFormat="1" x14ac:dyDescent="0.2">
      <c r="A2124" s="34" t="s">
        <v>2844</v>
      </c>
      <c r="B2124" s="34"/>
      <c r="C2124" s="35"/>
      <c r="D2124" s="34"/>
      <c r="E2124" s="20"/>
      <c r="F2124" s="20" t="s">
        <v>12</v>
      </c>
    </row>
    <row r="2125" spans="1:7" ht="25.5" x14ac:dyDescent="0.2">
      <c r="A2125" s="26" t="s">
        <v>7</v>
      </c>
      <c r="B2125" s="26" t="s">
        <v>8</v>
      </c>
      <c r="C2125" s="26" t="s">
        <v>80</v>
      </c>
      <c r="D2125" s="20" t="s">
        <v>2098</v>
      </c>
      <c r="E2125" s="77"/>
      <c r="F2125" s="3"/>
      <c r="G2125" s="3"/>
    </row>
    <row r="2126" spans="1:7" x14ac:dyDescent="0.2">
      <c r="A2126" s="63" t="s">
        <v>2845</v>
      </c>
      <c r="B2126" s="82" t="s">
        <v>2846</v>
      </c>
      <c r="C2126" s="83" t="s">
        <v>2847</v>
      </c>
      <c r="D2126" s="79" t="s">
        <v>16</v>
      </c>
      <c r="E2126" s="77"/>
      <c r="F2126" s="3"/>
      <c r="G2126" s="3"/>
    </row>
    <row r="2127" spans="1:7" x14ac:dyDescent="0.2">
      <c r="A2127" s="63" t="s">
        <v>2845</v>
      </c>
      <c r="B2127" s="82" t="s">
        <v>2846</v>
      </c>
      <c r="C2127" s="83" t="s">
        <v>2848</v>
      </c>
      <c r="D2127" s="79" t="s">
        <v>16</v>
      </c>
      <c r="E2127" s="77"/>
      <c r="F2127" s="3"/>
      <c r="G2127" s="3"/>
    </row>
    <row r="2128" spans="1:7" x14ac:dyDescent="0.2">
      <c r="A2128" s="63" t="s">
        <v>2849</v>
      </c>
      <c r="B2128" s="82" t="s">
        <v>2850</v>
      </c>
      <c r="C2128" s="83" t="s">
        <v>2851</v>
      </c>
      <c r="D2128" s="79" t="s">
        <v>16</v>
      </c>
      <c r="E2128" s="77"/>
      <c r="F2128" s="3"/>
      <c r="G2128" s="3"/>
    </row>
    <row r="2129" spans="1:7" x14ac:dyDescent="0.2">
      <c r="A2129" s="63" t="s">
        <v>2852</v>
      </c>
      <c r="B2129" s="82" t="s">
        <v>2853</v>
      </c>
      <c r="C2129" s="83" t="s">
        <v>2848</v>
      </c>
      <c r="D2129" s="79" t="s">
        <v>16</v>
      </c>
      <c r="E2129" s="77"/>
      <c r="F2129" s="3"/>
      <c r="G2129" s="3"/>
    </row>
    <row r="2130" spans="1:7" x14ac:dyDescent="0.2">
      <c r="A2130" s="63" t="s">
        <v>2852</v>
      </c>
      <c r="B2130" s="82" t="s">
        <v>2853</v>
      </c>
      <c r="C2130" s="83" t="s">
        <v>2854</v>
      </c>
      <c r="D2130" s="79" t="s">
        <v>16</v>
      </c>
      <c r="E2130" s="77"/>
      <c r="F2130" s="3"/>
      <c r="G2130" s="3"/>
    </row>
    <row r="2131" spans="1:7" s="50" customFormat="1" x14ac:dyDescent="0.2">
      <c r="A2131" s="63" t="s">
        <v>2855</v>
      </c>
      <c r="B2131" s="82" t="s">
        <v>2856</v>
      </c>
      <c r="C2131" s="83" t="s">
        <v>2857</v>
      </c>
      <c r="D2131" s="79" t="s">
        <v>16</v>
      </c>
      <c r="E2131" s="35"/>
      <c r="F2131" s="34"/>
    </row>
    <row r="2132" spans="1:7" s="50" customFormat="1" x14ac:dyDescent="0.2">
      <c r="A2132" s="34" t="s">
        <v>2858</v>
      </c>
      <c r="B2132" s="34"/>
      <c r="C2132" s="35"/>
      <c r="D2132" s="34"/>
      <c r="E2132" s="20"/>
      <c r="F2132" s="20" t="s">
        <v>12</v>
      </c>
    </row>
    <row r="2133" spans="1:7" ht="25.5" x14ac:dyDescent="0.2">
      <c r="A2133" s="26" t="s">
        <v>7</v>
      </c>
      <c r="B2133" s="26" t="s">
        <v>8</v>
      </c>
      <c r="C2133" s="26" t="s">
        <v>80</v>
      </c>
      <c r="D2133" s="20" t="s">
        <v>2098</v>
      </c>
      <c r="E2133" s="77"/>
      <c r="F2133" s="3"/>
      <c r="G2133" s="3"/>
    </row>
    <row r="2134" spans="1:7" x14ac:dyDescent="0.2">
      <c r="A2134" s="77" t="s">
        <v>2859</v>
      </c>
      <c r="B2134" s="78" t="s">
        <v>2860</v>
      </c>
      <c r="C2134" s="62" t="s">
        <v>2861</v>
      </c>
      <c r="D2134" s="79" t="s">
        <v>16</v>
      </c>
      <c r="E2134" s="77"/>
      <c r="F2134" s="3"/>
      <c r="G2134" s="3"/>
    </row>
    <row r="2135" spans="1:7" s="50" customFormat="1" x14ac:dyDescent="0.2">
      <c r="A2135" s="77" t="s">
        <v>2862</v>
      </c>
      <c r="B2135" s="78" t="s">
        <v>2863</v>
      </c>
      <c r="C2135" s="62" t="s">
        <v>2864</v>
      </c>
      <c r="D2135" s="79" t="s">
        <v>16</v>
      </c>
      <c r="E2135" s="30"/>
      <c r="F2135" s="29"/>
    </row>
    <row r="2136" spans="1:7" s="50" customFormat="1" x14ac:dyDescent="0.2">
      <c r="A2136" s="29" t="s">
        <v>2865</v>
      </c>
      <c r="B2136" s="29"/>
      <c r="C2136" s="30"/>
      <c r="D2136" s="29"/>
      <c r="E2136" s="35"/>
      <c r="F2136" s="34"/>
    </row>
    <row r="2137" spans="1:7" s="50" customFormat="1" x14ac:dyDescent="0.2">
      <c r="A2137" s="34" t="s">
        <v>2866</v>
      </c>
      <c r="B2137" s="34"/>
      <c r="C2137" s="35"/>
      <c r="D2137" s="34"/>
      <c r="E2137" s="20"/>
      <c r="F2137" s="20" t="s">
        <v>12</v>
      </c>
    </row>
    <row r="2138" spans="1:7" s="50" customFormat="1" ht="25.5" x14ac:dyDescent="0.2">
      <c r="A2138" s="26" t="s">
        <v>7</v>
      </c>
      <c r="B2138" s="26" t="s">
        <v>8</v>
      </c>
      <c r="C2138" s="26" t="s">
        <v>80</v>
      </c>
      <c r="D2138" s="20" t="s">
        <v>2098</v>
      </c>
      <c r="E2138" s="20"/>
      <c r="F2138" s="20"/>
    </row>
    <row r="2139" spans="1:7" ht="25.5" x14ac:dyDescent="0.2">
      <c r="A2139" s="99" t="str">
        <f>"S01HA02"</f>
        <v>S01HA02</v>
      </c>
      <c r="B2139" s="88" t="str">
        <f>"Oxibuprocaina cloridrato"</f>
        <v>Oxibuprocaina cloridrato</v>
      </c>
      <c r="C2139" s="89" t="str">
        <f>"0.4% collirio soluz.cont.monodose 0.6 ml."</f>
        <v>0.4% collirio soluz.cont.monodose 0.6 ml.</v>
      </c>
      <c r="D2139" s="20" t="s">
        <v>16</v>
      </c>
      <c r="E2139" s="77"/>
      <c r="F2139" s="3"/>
      <c r="G2139" s="3"/>
    </row>
    <row r="2140" spans="1:7" s="50" customFormat="1" ht="25.5" x14ac:dyDescent="0.2">
      <c r="A2140" s="77" t="s">
        <v>2867</v>
      </c>
      <c r="B2140" s="78" t="s">
        <v>2236</v>
      </c>
      <c r="C2140" s="62" t="s">
        <v>2868</v>
      </c>
      <c r="D2140" s="79" t="s">
        <v>16</v>
      </c>
      <c r="E2140" s="30"/>
      <c r="F2140" s="29"/>
    </row>
    <row r="2141" spans="1:7" s="50" customFormat="1" x14ac:dyDescent="0.2">
      <c r="A2141" s="29" t="s">
        <v>2869</v>
      </c>
      <c r="B2141" s="29"/>
      <c r="C2141" s="30"/>
      <c r="D2141" s="29"/>
      <c r="E2141" s="35"/>
      <c r="F2141" s="34"/>
    </row>
    <row r="2142" spans="1:7" s="50" customFormat="1" x14ac:dyDescent="0.2">
      <c r="A2142" s="34" t="s">
        <v>2870</v>
      </c>
      <c r="B2142" s="34"/>
      <c r="C2142" s="35"/>
      <c r="D2142" s="34"/>
      <c r="E2142" s="20"/>
      <c r="F2142" s="20" t="s">
        <v>12</v>
      </c>
    </row>
    <row r="2143" spans="1:7" ht="25.5" x14ac:dyDescent="0.2">
      <c r="A2143" s="26" t="s">
        <v>7</v>
      </c>
      <c r="B2143" s="26" t="s">
        <v>8</v>
      </c>
      <c r="C2143" s="26" t="s">
        <v>80</v>
      </c>
      <c r="D2143" s="20" t="s">
        <v>2098</v>
      </c>
      <c r="E2143" s="107"/>
      <c r="F2143" s="3"/>
      <c r="G2143" s="3"/>
    </row>
    <row r="2144" spans="1:7" x14ac:dyDescent="0.2">
      <c r="A2144" s="77" t="s">
        <v>2871</v>
      </c>
      <c r="B2144" s="78" t="s">
        <v>2872</v>
      </c>
      <c r="C2144" s="62" t="s">
        <v>2873</v>
      </c>
      <c r="D2144" s="111" t="s">
        <v>16</v>
      </c>
      <c r="E2144" s="107"/>
      <c r="F2144" s="79"/>
      <c r="G2144" s="73">
        <v>40802</v>
      </c>
    </row>
    <row r="2145" spans="1:7" x14ac:dyDescent="0.2">
      <c r="A2145" s="154" t="s">
        <v>2874</v>
      </c>
      <c r="B2145" s="155" t="s">
        <v>2875</v>
      </c>
      <c r="C2145" s="156" t="s">
        <v>2876</v>
      </c>
      <c r="D2145" s="111" t="s">
        <v>16</v>
      </c>
      <c r="G2145" s="5"/>
    </row>
    <row r="2146" spans="1:7" s="50" customFormat="1" ht="14.25" x14ac:dyDescent="0.2">
      <c r="A2146" s="80" t="s">
        <v>2877</v>
      </c>
      <c r="B2146" s="81" t="s">
        <v>2878</v>
      </c>
      <c r="C2146" s="80" t="s">
        <v>2879</v>
      </c>
      <c r="D2146" s="27" t="s">
        <v>38</v>
      </c>
      <c r="E2146" s="30"/>
      <c r="F2146" s="29"/>
    </row>
    <row r="2147" spans="1:7" s="50" customFormat="1" x14ac:dyDescent="0.2">
      <c r="A2147" s="29" t="s">
        <v>2880</v>
      </c>
      <c r="B2147" s="29"/>
      <c r="C2147" s="30"/>
      <c r="D2147" s="29"/>
      <c r="E2147" s="35"/>
      <c r="F2147" s="34"/>
    </row>
    <row r="2148" spans="1:7" s="50" customFormat="1" x14ac:dyDescent="0.2">
      <c r="A2148" s="34" t="s">
        <v>2881</v>
      </c>
      <c r="B2148" s="34"/>
      <c r="C2148" s="35"/>
      <c r="D2148" s="34"/>
      <c r="E2148" s="20"/>
      <c r="F2148" s="20" t="s">
        <v>12</v>
      </c>
    </row>
    <row r="2149" spans="1:7" ht="25.5" x14ac:dyDescent="0.2">
      <c r="A2149" s="26" t="s">
        <v>7</v>
      </c>
      <c r="B2149" s="26" t="s">
        <v>8</v>
      </c>
      <c r="C2149" s="26" t="s">
        <v>80</v>
      </c>
      <c r="D2149" s="20" t="s">
        <v>2098</v>
      </c>
      <c r="E2149" s="77"/>
      <c r="F2149" s="3"/>
      <c r="G2149" s="3"/>
    </row>
    <row r="2150" spans="1:7" x14ac:dyDescent="0.2">
      <c r="A2150" s="77" t="s">
        <v>2882</v>
      </c>
      <c r="B2150" s="78" t="s">
        <v>2883</v>
      </c>
      <c r="C2150" s="62" t="s">
        <v>2884</v>
      </c>
      <c r="D2150" s="79" t="s">
        <v>16</v>
      </c>
      <c r="E2150" s="77"/>
      <c r="F2150" s="3"/>
      <c r="G2150" s="3"/>
    </row>
    <row r="2151" spans="1:7" x14ac:dyDescent="0.2">
      <c r="A2151" s="77" t="s">
        <v>2885</v>
      </c>
      <c r="B2151" s="78" t="s">
        <v>2886</v>
      </c>
      <c r="C2151" s="62" t="s">
        <v>2887</v>
      </c>
      <c r="D2151" s="79" t="s">
        <v>16</v>
      </c>
      <c r="E2151" s="77"/>
      <c r="F2151" s="3"/>
      <c r="G2151" s="3"/>
    </row>
    <row r="2152" spans="1:7" ht="25.5" x14ac:dyDescent="0.2">
      <c r="A2152" s="77" t="s">
        <v>2885</v>
      </c>
      <c r="B2152" s="78" t="s">
        <v>2886</v>
      </c>
      <c r="C2152" s="62" t="s">
        <v>2888</v>
      </c>
      <c r="D2152" s="79" t="s">
        <v>16</v>
      </c>
      <c r="E2152" s="48"/>
      <c r="F2152" s="3"/>
      <c r="G2152" s="3"/>
    </row>
    <row r="2153" spans="1:7" s="50" customFormat="1" ht="25.5" x14ac:dyDescent="0.2">
      <c r="A2153" s="84" t="s">
        <v>2885</v>
      </c>
      <c r="B2153" s="78" t="s">
        <v>2200</v>
      </c>
      <c r="C2153" s="102" t="s">
        <v>2889</v>
      </c>
      <c r="D2153" s="84" t="s">
        <v>16</v>
      </c>
      <c r="E2153" s="52"/>
      <c r="F2153" s="51" t="s">
        <v>2890</v>
      </c>
    </row>
    <row r="2154" spans="1:7" s="50" customFormat="1" x14ac:dyDescent="0.2">
      <c r="A2154" s="51" t="s">
        <v>2891</v>
      </c>
      <c r="B2154" s="51"/>
      <c r="C2154" s="52"/>
      <c r="D2154" s="51"/>
      <c r="E2154" s="30"/>
      <c r="F2154" s="29"/>
    </row>
    <row r="2155" spans="1:7" s="50" customFormat="1" x14ac:dyDescent="0.2">
      <c r="A2155" s="29" t="s">
        <v>2892</v>
      </c>
      <c r="B2155" s="29"/>
      <c r="C2155" s="30"/>
      <c r="D2155" s="29"/>
      <c r="E2155" s="35"/>
      <c r="F2155" s="34"/>
    </row>
    <row r="2156" spans="1:7" s="50" customFormat="1" x14ac:dyDescent="0.2">
      <c r="A2156" s="34" t="s">
        <v>2893</v>
      </c>
      <c r="B2156" s="34"/>
      <c r="C2156" s="35"/>
      <c r="D2156" s="34"/>
      <c r="E2156" s="20"/>
      <c r="F2156" s="20" t="s">
        <v>12</v>
      </c>
    </row>
    <row r="2157" spans="1:7" s="87" customFormat="1" ht="25.5" x14ac:dyDescent="0.2">
      <c r="A2157" s="26" t="s">
        <v>7</v>
      </c>
      <c r="B2157" s="26" t="s">
        <v>8</v>
      </c>
      <c r="C2157" s="26" t="s">
        <v>80</v>
      </c>
      <c r="D2157" s="20" t="s">
        <v>2098</v>
      </c>
      <c r="E2157" s="89"/>
    </row>
    <row r="2158" spans="1:7" ht="38.25" x14ac:dyDescent="0.2">
      <c r="A2158" s="87" t="str">
        <f>"S02AA30"</f>
        <v>S02AA30</v>
      </c>
      <c r="B2158" s="88" t="str">
        <f>"Polimixina B + neomicina + lidocaina"</f>
        <v>Polimixina B + neomicina + lidocaina</v>
      </c>
      <c r="C2158" s="89" t="str">
        <f>"1 MUI+0.375 g gocce auric.soluz.25 ml.c/contagocce"</f>
        <v>1 MUI+0.375 g gocce auric.soluz.25 ml.c/contagocce</v>
      </c>
      <c r="D2158" s="146" t="s">
        <v>16</v>
      </c>
      <c r="E2158" s="77"/>
      <c r="F2158" s="3"/>
      <c r="G2158" s="3"/>
    </row>
    <row r="2159" spans="1:7" s="50" customFormat="1" ht="25.5" x14ac:dyDescent="0.2">
      <c r="A2159" s="77" t="s">
        <v>2894</v>
      </c>
      <c r="B2159" s="78" t="s">
        <v>2895</v>
      </c>
      <c r="C2159" s="62" t="s">
        <v>2896</v>
      </c>
      <c r="D2159" s="79" t="s">
        <v>16</v>
      </c>
      <c r="E2159" s="30"/>
      <c r="F2159" s="29"/>
    </row>
    <row r="2160" spans="1:7" s="50" customFormat="1" x14ac:dyDescent="0.2">
      <c r="A2160" s="29" t="s">
        <v>2897</v>
      </c>
      <c r="B2160" s="29"/>
      <c r="C2160" s="30"/>
      <c r="D2160" s="29"/>
      <c r="E2160" s="35"/>
      <c r="F2160" s="34"/>
    </row>
    <row r="2161" spans="1:7" s="50" customFormat="1" x14ac:dyDescent="0.2">
      <c r="A2161" s="34" t="s">
        <v>2898</v>
      </c>
      <c r="B2161" s="34"/>
      <c r="C2161" s="35"/>
      <c r="D2161" s="34"/>
      <c r="E2161" s="20"/>
      <c r="F2161" s="20" t="s">
        <v>12</v>
      </c>
    </row>
    <row r="2162" spans="1:7" ht="25.5" x14ac:dyDescent="0.2">
      <c r="A2162" s="26" t="s">
        <v>7</v>
      </c>
      <c r="B2162" s="26" t="s">
        <v>8</v>
      </c>
      <c r="C2162" s="26" t="s">
        <v>80</v>
      </c>
      <c r="D2162" s="20" t="s">
        <v>2098</v>
      </c>
      <c r="E2162" s="77"/>
      <c r="F2162" s="3"/>
      <c r="G2162" s="3"/>
    </row>
    <row r="2163" spans="1:7" ht="25.5" x14ac:dyDescent="0.2">
      <c r="A2163" s="77" t="s">
        <v>2899</v>
      </c>
      <c r="B2163" s="78" t="s">
        <v>2815</v>
      </c>
      <c r="C2163" s="62" t="s">
        <v>2900</v>
      </c>
      <c r="D2163" s="79" t="s">
        <v>16</v>
      </c>
      <c r="E2163" s="77"/>
      <c r="F2163" s="3"/>
      <c r="G2163" s="3"/>
    </row>
    <row r="2164" spans="1:7" s="50" customFormat="1" ht="25.5" x14ac:dyDescent="0.2">
      <c r="A2164" s="77" t="s">
        <v>2901</v>
      </c>
      <c r="B2164" s="78" t="s">
        <v>2902</v>
      </c>
      <c r="C2164" s="62" t="s">
        <v>2903</v>
      </c>
      <c r="D2164" s="79" t="s">
        <v>16</v>
      </c>
      <c r="E2164" s="30"/>
      <c r="F2164" s="29"/>
    </row>
    <row r="2165" spans="1:7" s="50" customFormat="1" x14ac:dyDescent="0.2">
      <c r="A2165" s="29" t="s">
        <v>2904</v>
      </c>
      <c r="B2165" s="29"/>
      <c r="C2165" s="30"/>
      <c r="D2165" s="29"/>
      <c r="E2165" s="35"/>
      <c r="F2165" s="34"/>
    </row>
    <row r="2166" spans="1:7" s="50" customFormat="1" x14ac:dyDescent="0.2">
      <c r="A2166" s="34" t="s">
        <v>2905</v>
      </c>
      <c r="B2166" s="34"/>
      <c r="C2166" s="35"/>
      <c r="D2166" s="34"/>
      <c r="E2166" s="20"/>
      <c r="F2166" s="20" t="s">
        <v>12</v>
      </c>
    </row>
    <row r="2167" spans="1:7" ht="25.5" x14ac:dyDescent="0.2">
      <c r="A2167" s="26" t="s">
        <v>7</v>
      </c>
      <c r="B2167" s="26" t="s">
        <v>8</v>
      </c>
      <c r="C2167" s="26" t="s">
        <v>80</v>
      </c>
      <c r="D2167" s="20" t="s">
        <v>2098</v>
      </c>
      <c r="E2167" s="77"/>
      <c r="F2167" s="3"/>
      <c r="G2167" s="3"/>
    </row>
    <row r="2168" spans="1:7" s="50" customFormat="1" x14ac:dyDescent="0.2">
      <c r="A2168" s="63" t="s">
        <v>2906</v>
      </c>
      <c r="B2168" s="82" t="s">
        <v>2907</v>
      </c>
      <c r="C2168" s="83" t="s">
        <v>2908</v>
      </c>
      <c r="D2168" s="79" t="s">
        <v>16</v>
      </c>
      <c r="E2168" s="175"/>
      <c r="F2168" s="174"/>
    </row>
    <row r="2169" spans="1:7" s="50" customFormat="1" x14ac:dyDescent="0.2">
      <c r="A2169" s="174" t="s">
        <v>2909</v>
      </c>
      <c r="B2169" s="174"/>
      <c r="C2169" s="174"/>
      <c r="D2169" s="174"/>
      <c r="E2169" s="152"/>
      <c r="F2169" s="151"/>
    </row>
    <row r="2170" spans="1:7" s="50" customFormat="1" x14ac:dyDescent="0.2">
      <c r="A2170" s="151" t="s">
        <v>2910</v>
      </c>
      <c r="B2170" s="151"/>
      <c r="C2170" s="152"/>
      <c r="D2170" s="151"/>
      <c r="E2170" s="52"/>
      <c r="F2170" s="51"/>
    </row>
    <row r="2171" spans="1:7" s="50" customFormat="1" x14ac:dyDescent="0.2">
      <c r="A2171" s="51" t="s">
        <v>2911</v>
      </c>
      <c r="B2171" s="51"/>
      <c r="C2171" s="52"/>
      <c r="D2171" s="51"/>
      <c r="E2171" s="30"/>
      <c r="F2171" s="29"/>
    </row>
    <row r="2172" spans="1:7" s="50" customFormat="1" x14ac:dyDescent="0.2">
      <c r="A2172" s="29" t="s">
        <v>2912</v>
      </c>
      <c r="B2172" s="29"/>
      <c r="C2172" s="30"/>
      <c r="D2172" s="29"/>
      <c r="E2172" s="35"/>
      <c r="F2172" s="34"/>
    </row>
    <row r="2173" spans="1:7" s="50" customFormat="1" x14ac:dyDescent="0.2">
      <c r="A2173" s="34" t="s">
        <v>2913</v>
      </c>
      <c r="B2173" s="34"/>
      <c r="C2173" s="35"/>
      <c r="D2173" s="34"/>
      <c r="E2173" s="20"/>
      <c r="F2173" s="20" t="s">
        <v>12</v>
      </c>
    </row>
    <row r="2174" spans="1:7" ht="25.5" x14ac:dyDescent="0.2">
      <c r="A2174" s="26" t="s">
        <v>7</v>
      </c>
      <c r="B2174" s="26" t="s">
        <v>8</v>
      </c>
      <c r="C2174" s="26" t="s">
        <v>80</v>
      </c>
      <c r="D2174" s="20" t="s">
        <v>2098</v>
      </c>
      <c r="F2174" s="3"/>
      <c r="G2174" s="3"/>
    </row>
    <row r="2175" spans="1:7" ht="25.5" x14ac:dyDescent="0.2">
      <c r="A2175" s="63" t="s">
        <v>2914</v>
      </c>
      <c r="B2175" s="82" t="s">
        <v>2915</v>
      </c>
      <c r="C2175" s="83" t="s">
        <v>2916</v>
      </c>
      <c r="D2175" s="27" t="s">
        <v>30</v>
      </c>
      <c r="E2175" s="23" t="s">
        <v>59</v>
      </c>
      <c r="F2175" s="3"/>
      <c r="G2175" s="3"/>
    </row>
    <row r="2176" spans="1:7" x14ac:dyDescent="0.2">
      <c r="A2176" s="154" t="s">
        <v>2917</v>
      </c>
      <c r="B2176" s="155" t="s">
        <v>2918</v>
      </c>
      <c r="C2176" s="156" t="s">
        <v>2919</v>
      </c>
      <c r="D2176" s="27" t="s">
        <v>38</v>
      </c>
      <c r="E2176" s="49"/>
      <c r="F2176" s="3"/>
      <c r="G2176" s="3"/>
    </row>
    <row r="2177" spans="1:7" s="87" customFormat="1" x14ac:dyDescent="0.2">
      <c r="A2177" s="63" t="s">
        <v>2920</v>
      </c>
      <c r="B2177" s="82" t="s">
        <v>2921</v>
      </c>
      <c r="C2177" s="83" t="s">
        <v>2922</v>
      </c>
      <c r="D2177" s="38" t="s">
        <v>30</v>
      </c>
      <c r="E2177" s="89"/>
    </row>
    <row r="2178" spans="1:7" x14ac:dyDescent="0.2">
      <c r="A2178" s="87" t="str">
        <f>"V03AB06"</f>
        <v>V03AB06</v>
      </c>
      <c r="B2178" s="88" t="str">
        <f>"SODIO TIOSOLFATO"</f>
        <v>SODIO TIOSOLFATO</v>
      </c>
      <c r="C2178" s="89" t="str">
        <f>"FIALE 10 ML"</f>
        <v>FIALE 10 ML</v>
      </c>
      <c r="D2178" s="146" t="s">
        <v>16</v>
      </c>
      <c r="F2178" s="3"/>
      <c r="G2178" s="3"/>
    </row>
    <row r="2179" spans="1:7" x14ac:dyDescent="0.2">
      <c r="A2179" s="63" t="s">
        <v>2923</v>
      </c>
      <c r="B2179" s="82" t="s">
        <v>2924</v>
      </c>
      <c r="C2179" s="83" t="s">
        <v>2925</v>
      </c>
      <c r="D2179" s="27" t="s">
        <v>30</v>
      </c>
      <c r="E2179" s="49"/>
      <c r="F2179" s="3"/>
      <c r="G2179" s="3"/>
    </row>
    <row r="2180" spans="1:7" x14ac:dyDescent="0.2">
      <c r="A2180" s="63" t="s">
        <v>2923</v>
      </c>
      <c r="B2180" s="82" t="s">
        <v>2924</v>
      </c>
      <c r="C2180" s="83" t="s">
        <v>2926</v>
      </c>
      <c r="D2180" s="38" t="s">
        <v>30</v>
      </c>
      <c r="F2180" s="3"/>
      <c r="G2180" s="3"/>
    </row>
    <row r="2181" spans="1:7" x14ac:dyDescent="0.2">
      <c r="A2181" s="63" t="s">
        <v>2927</v>
      </c>
      <c r="B2181" s="82" t="s">
        <v>2928</v>
      </c>
      <c r="C2181" s="83" t="s">
        <v>2929</v>
      </c>
      <c r="D2181" s="27" t="s">
        <v>38</v>
      </c>
      <c r="E2181" s="107"/>
      <c r="F2181" s="3"/>
      <c r="G2181" s="3"/>
    </row>
    <row r="2182" spans="1:7" x14ac:dyDescent="0.2">
      <c r="A2182" s="77" t="s">
        <v>2930</v>
      </c>
      <c r="B2182" s="78" t="s">
        <v>2931</v>
      </c>
      <c r="C2182" s="39" t="s">
        <v>2932</v>
      </c>
      <c r="D2182" s="111" t="s">
        <v>16</v>
      </c>
      <c r="E2182" s="77"/>
      <c r="F2182" s="3"/>
      <c r="G2182" s="3"/>
    </row>
    <row r="2183" spans="1:7" x14ac:dyDescent="0.2">
      <c r="A2183" s="63" t="s">
        <v>2933</v>
      </c>
      <c r="B2183" s="82" t="s">
        <v>2934</v>
      </c>
      <c r="C2183" s="83" t="s">
        <v>2935</v>
      </c>
      <c r="D2183" s="79" t="s">
        <v>2936</v>
      </c>
      <c r="E2183" s="77"/>
      <c r="F2183" s="3"/>
      <c r="G2183" s="3"/>
    </row>
    <row r="2184" spans="1:7" x14ac:dyDescent="0.2">
      <c r="A2184" s="63" t="s">
        <v>2933</v>
      </c>
      <c r="B2184" s="82" t="s">
        <v>2934</v>
      </c>
      <c r="C2184" s="83" t="s">
        <v>2937</v>
      </c>
      <c r="D2184" s="79" t="s">
        <v>2936</v>
      </c>
      <c r="F2184" s="3"/>
      <c r="G2184" s="3"/>
    </row>
    <row r="2185" spans="1:7" ht="25.5" x14ac:dyDescent="0.2">
      <c r="A2185" s="23" t="s">
        <v>2938</v>
      </c>
      <c r="B2185" s="61" t="s">
        <v>2939</v>
      </c>
      <c r="C2185" s="25" t="s">
        <v>2940</v>
      </c>
      <c r="D2185" s="27" t="s">
        <v>38</v>
      </c>
      <c r="F2185" s="3"/>
      <c r="G2185" s="3"/>
    </row>
    <row r="2186" spans="1:7" ht="25.5" x14ac:dyDescent="0.2">
      <c r="A2186" s="63" t="s">
        <v>2938</v>
      </c>
      <c r="B2186" s="61" t="s">
        <v>2939</v>
      </c>
      <c r="C2186" s="83" t="s">
        <v>2941</v>
      </c>
      <c r="D2186" s="27" t="s">
        <v>16</v>
      </c>
      <c r="F2186" s="3"/>
      <c r="G2186" s="3"/>
    </row>
    <row r="2187" spans="1:7" ht="15" x14ac:dyDescent="0.25">
      <c r="A2187" t="s">
        <v>2942</v>
      </c>
      <c r="B2187" t="s">
        <v>2943</v>
      </c>
      <c r="C2187" t="s">
        <v>2944</v>
      </c>
      <c r="D2187" s="27" t="s">
        <v>38</v>
      </c>
      <c r="E2187" s="49"/>
      <c r="F2187" s="3"/>
      <c r="G2187" s="3"/>
    </row>
    <row r="2188" spans="1:7" s="87" customFormat="1" ht="25.5" x14ac:dyDescent="0.2">
      <c r="A2188" s="63" t="s">
        <v>2945</v>
      </c>
      <c r="B2188" s="82" t="s">
        <v>2946</v>
      </c>
      <c r="C2188" s="83" t="s">
        <v>2947</v>
      </c>
      <c r="D2188" s="38" t="s">
        <v>16</v>
      </c>
      <c r="E2188" s="89"/>
    </row>
    <row r="2189" spans="1:7" s="19" customFormat="1" x14ac:dyDescent="0.2">
      <c r="A2189" s="87" t="str">
        <f>"V03AB49"</f>
        <v>V03AB49</v>
      </c>
      <c r="B2189" s="88" t="str">
        <f>"LATTULOSIO"</f>
        <v>LATTULOSIO</v>
      </c>
      <c r="C2189" s="89" t="str">
        <f>"66.7% SCIROPPO 200 ML"</f>
        <v>66.7% SCIROPPO 200 ML</v>
      </c>
      <c r="D2189" s="146" t="s">
        <v>30</v>
      </c>
      <c r="E2189" s="35"/>
      <c r="F2189" s="34"/>
    </row>
    <row r="2190" spans="1:7" s="19" customFormat="1" x14ac:dyDescent="0.2">
      <c r="A2190" s="34" t="s">
        <v>2948</v>
      </c>
      <c r="B2190" s="34"/>
      <c r="C2190" s="35"/>
      <c r="D2190" s="34"/>
      <c r="E2190" s="20"/>
      <c r="F2190" s="20" t="s">
        <v>12</v>
      </c>
    </row>
    <row r="2191" spans="1:7" s="19" customFormat="1" ht="25.5" x14ac:dyDescent="0.2">
      <c r="A2191" s="26" t="s">
        <v>7</v>
      </c>
      <c r="B2191" s="26" t="s">
        <v>8</v>
      </c>
      <c r="C2191" s="26" t="s">
        <v>80</v>
      </c>
      <c r="D2191" s="20" t="s">
        <v>2098</v>
      </c>
      <c r="E2191" s="20"/>
      <c r="F2191" s="20"/>
    </row>
    <row r="2192" spans="1:7" s="19" customFormat="1" x14ac:dyDescent="0.2">
      <c r="A2192" s="166" t="s">
        <v>2949</v>
      </c>
      <c r="B2192" s="172" t="s">
        <v>2950</v>
      </c>
      <c r="C2192" s="180" t="s">
        <v>2951</v>
      </c>
      <c r="D2192" s="20" t="s">
        <v>30</v>
      </c>
      <c r="E2192" s="20"/>
      <c r="F2192" s="20"/>
    </row>
    <row r="2193" spans="1:7" x14ac:dyDescent="0.2">
      <c r="A2193" s="166" t="s">
        <v>2949</v>
      </c>
      <c r="B2193" s="172" t="s">
        <v>2950</v>
      </c>
      <c r="C2193" s="180" t="s">
        <v>2952</v>
      </c>
      <c r="D2193" s="20" t="s">
        <v>30</v>
      </c>
      <c r="G2193" s="3"/>
    </row>
    <row r="2194" spans="1:7" x14ac:dyDescent="0.2">
      <c r="A2194" s="63" t="s">
        <v>2953</v>
      </c>
      <c r="B2194" s="82" t="s">
        <v>2954</v>
      </c>
      <c r="C2194" s="83" t="s">
        <v>2955</v>
      </c>
      <c r="D2194" s="27" t="s">
        <v>38</v>
      </c>
      <c r="E2194" s="49"/>
      <c r="G2194" s="3"/>
    </row>
    <row r="2195" spans="1:7" x14ac:dyDescent="0.2">
      <c r="A2195" s="23" t="s">
        <v>2956</v>
      </c>
      <c r="B2195" s="25" t="s">
        <v>2957</v>
      </c>
      <c r="C2195" s="25" t="s">
        <v>2958</v>
      </c>
      <c r="D2195" s="38" t="s">
        <v>38</v>
      </c>
      <c r="E2195" s="49"/>
      <c r="G2195" s="3"/>
    </row>
    <row r="2196" spans="1:7" x14ac:dyDescent="0.2">
      <c r="A2196" s="23" t="s">
        <v>2956</v>
      </c>
      <c r="B2196" s="25" t="s">
        <v>2957</v>
      </c>
      <c r="C2196" s="25" t="s">
        <v>2635</v>
      </c>
      <c r="D2196" s="38" t="s">
        <v>38</v>
      </c>
      <c r="E2196" s="49"/>
      <c r="G2196" s="3"/>
    </row>
    <row r="2197" spans="1:7" s="19" customFormat="1" x14ac:dyDescent="0.2">
      <c r="A2197" s="23" t="s">
        <v>2956</v>
      </c>
      <c r="B2197" s="25" t="s">
        <v>2957</v>
      </c>
      <c r="C2197" s="25" t="s">
        <v>1941</v>
      </c>
      <c r="D2197" s="38" t="s">
        <v>38</v>
      </c>
      <c r="E2197" s="35"/>
      <c r="F2197" s="34"/>
    </row>
    <row r="2198" spans="1:7" s="19" customFormat="1" x14ac:dyDescent="0.2">
      <c r="A2198" s="34" t="s">
        <v>2959</v>
      </c>
      <c r="B2198" s="34"/>
      <c r="C2198" s="35"/>
      <c r="D2198" s="34"/>
      <c r="E2198" s="20"/>
      <c r="F2198" s="20" t="s">
        <v>12</v>
      </c>
    </row>
    <row r="2199" spans="1:7" ht="25.5" x14ac:dyDescent="0.2">
      <c r="A2199" s="26" t="s">
        <v>7</v>
      </c>
      <c r="B2199" s="26" t="s">
        <v>8</v>
      </c>
      <c r="C2199" s="26" t="s">
        <v>80</v>
      </c>
      <c r="D2199" s="20" t="s">
        <v>2098</v>
      </c>
      <c r="G2199" s="3"/>
    </row>
    <row r="2200" spans="1:7" ht="25.5" x14ac:dyDescent="0.2">
      <c r="A2200" s="63" t="s">
        <v>2960</v>
      </c>
      <c r="B2200" s="82" t="s">
        <v>2961</v>
      </c>
      <c r="C2200" s="83" t="s">
        <v>2962</v>
      </c>
      <c r="D2200" s="23" t="s">
        <v>30</v>
      </c>
      <c r="G2200" s="3"/>
    </row>
    <row r="2201" spans="1:7" x14ac:dyDescent="0.2">
      <c r="A2201" s="23" t="s">
        <v>2963</v>
      </c>
      <c r="B2201" s="61" t="s">
        <v>2964</v>
      </c>
      <c r="C2201" s="25" t="s">
        <v>2965</v>
      </c>
      <c r="D2201" s="27" t="s">
        <v>244</v>
      </c>
      <c r="E2201" s="49"/>
      <c r="G2201" s="3"/>
    </row>
    <row r="2202" spans="1:7" x14ac:dyDescent="0.2">
      <c r="A2202" s="23" t="s">
        <v>2966</v>
      </c>
      <c r="B2202" s="61" t="s">
        <v>2967</v>
      </c>
      <c r="C2202" s="62" t="s">
        <v>2968</v>
      </c>
      <c r="D2202" s="38" t="s">
        <v>244</v>
      </c>
      <c r="E2202" s="49"/>
      <c r="G2202" s="3"/>
    </row>
    <row r="2203" spans="1:7" x14ac:dyDescent="0.2">
      <c r="A2203" s="23" t="s">
        <v>2966</v>
      </c>
      <c r="B2203" s="61" t="s">
        <v>2967</v>
      </c>
      <c r="C2203" s="62" t="s">
        <v>2969</v>
      </c>
      <c r="D2203" s="38" t="s">
        <v>244</v>
      </c>
      <c r="E2203" s="49"/>
      <c r="G2203" s="3"/>
    </row>
    <row r="2204" spans="1:7" s="19" customFormat="1" x14ac:dyDescent="0.2">
      <c r="A2204" s="23" t="s">
        <v>2966</v>
      </c>
      <c r="B2204" s="61" t="s">
        <v>2967</v>
      </c>
      <c r="C2204" s="62" t="s">
        <v>2970</v>
      </c>
      <c r="D2204" s="38" t="s">
        <v>244</v>
      </c>
      <c r="E2204" s="35"/>
      <c r="F2204" s="34"/>
    </row>
    <row r="2205" spans="1:7" s="19" customFormat="1" x14ac:dyDescent="0.2">
      <c r="A2205" s="34" t="s">
        <v>2971</v>
      </c>
      <c r="B2205" s="34"/>
      <c r="C2205" s="35"/>
      <c r="D2205" s="34"/>
      <c r="E2205" s="20"/>
      <c r="F2205" s="20" t="s">
        <v>12</v>
      </c>
    </row>
    <row r="2206" spans="1:7" ht="25.5" x14ac:dyDescent="0.2">
      <c r="A2206" s="26" t="s">
        <v>7</v>
      </c>
      <c r="B2206" s="26" t="s">
        <v>8</v>
      </c>
      <c r="C2206" s="26" t="s">
        <v>80</v>
      </c>
      <c r="D2206" s="20" t="s">
        <v>2098</v>
      </c>
      <c r="F2206" s="3"/>
      <c r="G2206" s="3"/>
    </row>
    <row r="2207" spans="1:7" x14ac:dyDescent="0.2">
      <c r="A2207" s="154" t="s">
        <v>2972</v>
      </c>
      <c r="B2207" s="155" t="s">
        <v>2973</v>
      </c>
      <c r="C2207" s="156" t="s">
        <v>2974</v>
      </c>
      <c r="D2207" s="27" t="s">
        <v>244</v>
      </c>
      <c r="E2207" s="49"/>
      <c r="G2207" s="3"/>
    </row>
    <row r="2208" spans="1:7" ht="25.5" x14ac:dyDescent="0.2">
      <c r="A2208" s="154" t="s">
        <v>2975</v>
      </c>
      <c r="B2208" s="155" t="s">
        <v>2976</v>
      </c>
      <c r="C2208" s="156" t="s">
        <v>2977</v>
      </c>
      <c r="D2208" s="38" t="s">
        <v>38</v>
      </c>
      <c r="F2208" s="27">
        <v>11</v>
      </c>
      <c r="G2208" s="3"/>
    </row>
    <row r="2209" spans="1:7" x14ac:dyDescent="0.2">
      <c r="A2209" s="23" t="s">
        <v>2978</v>
      </c>
      <c r="B2209" s="61" t="s">
        <v>2979</v>
      </c>
      <c r="C2209" s="25" t="s">
        <v>2980</v>
      </c>
      <c r="D2209" s="27" t="s">
        <v>16</v>
      </c>
      <c r="E2209" s="49"/>
      <c r="G2209" s="3"/>
    </row>
    <row r="2210" spans="1:7" x14ac:dyDescent="0.2">
      <c r="A2210" s="184" t="s">
        <v>2981</v>
      </c>
      <c r="B2210" s="247" t="s">
        <v>2982</v>
      </c>
      <c r="C2210" s="248" t="s">
        <v>2983</v>
      </c>
      <c r="D2210" s="38" t="s">
        <v>38</v>
      </c>
      <c r="E2210" s="49"/>
      <c r="G2210" s="3"/>
    </row>
    <row r="2211" spans="1:7" x14ac:dyDescent="0.2">
      <c r="A2211" s="63" t="s">
        <v>2981</v>
      </c>
      <c r="B2211" s="61" t="s">
        <v>2982</v>
      </c>
      <c r="C2211" s="83" t="s">
        <v>2984</v>
      </c>
      <c r="D2211" s="38" t="s">
        <v>16</v>
      </c>
      <c r="E2211" s="49"/>
      <c r="G2211" s="3"/>
    </row>
    <row r="2212" spans="1:7" x14ac:dyDescent="0.2">
      <c r="A2212" s="63" t="s">
        <v>2981</v>
      </c>
      <c r="B2212" s="61" t="s">
        <v>2982</v>
      </c>
      <c r="C2212" s="83" t="s">
        <v>2985</v>
      </c>
      <c r="D2212" s="38" t="s">
        <v>16</v>
      </c>
      <c r="E2212" s="49"/>
      <c r="G2212" s="3"/>
    </row>
    <row r="2213" spans="1:7" x14ac:dyDescent="0.2">
      <c r="A2213" s="154" t="s">
        <v>2981</v>
      </c>
      <c r="B2213" s="247" t="s">
        <v>2982</v>
      </c>
      <c r="C2213" s="156" t="s">
        <v>2986</v>
      </c>
      <c r="D2213" s="38" t="s">
        <v>38</v>
      </c>
      <c r="F2213" s="3"/>
      <c r="G2213" s="3"/>
    </row>
    <row r="2214" spans="1:7" x14ac:dyDescent="0.2">
      <c r="A2214" s="154" t="s">
        <v>2987</v>
      </c>
      <c r="B2214" s="155" t="s">
        <v>2988</v>
      </c>
      <c r="C2214" s="156" t="s">
        <v>2989</v>
      </c>
      <c r="D2214" s="27" t="s">
        <v>38</v>
      </c>
      <c r="F2214" s="3"/>
      <c r="G2214" s="3"/>
    </row>
    <row r="2215" spans="1:7" x14ac:dyDescent="0.2">
      <c r="A2215" s="154" t="s">
        <v>2990</v>
      </c>
      <c r="B2215" s="155" t="s">
        <v>2991</v>
      </c>
      <c r="C2215" s="156" t="s">
        <v>2992</v>
      </c>
      <c r="D2215" s="27" t="s">
        <v>16</v>
      </c>
      <c r="F2215" s="3"/>
      <c r="G2215" s="3"/>
    </row>
    <row r="2216" spans="1:7" x14ac:dyDescent="0.2">
      <c r="A2216" s="154" t="s">
        <v>2990</v>
      </c>
      <c r="B2216" s="155" t="s">
        <v>2991</v>
      </c>
      <c r="C2216" s="156" t="s">
        <v>2993</v>
      </c>
      <c r="D2216" s="27" t="s">
        <v>16</v>
      </c>
      <c r="F2216" s="3"/>
      <c r="G2216" s="3"/>
    </row>
    <row r="2217" spans="1:7" ht="14.25" x14ac:dyDescent="0.2">
      <c r="A2217" s="249" t="s">
        <v>2994</v>
      </c>
      <c r="B2217" s="250" t="s">
        <v>2995</v>
      </c>
      <c r="C2217" s="249" t="s">
        <v>2996</v>
      </c>
      <c r="D2217" s="27" t="s">
        <v>30</v>
      </c>
      <c r="F2217" s="3"/>
      <c r="G2217" s="3"/>
    </row>
    <row r="2218" spans="1:7" ht="14.25" x14ac:dyDescent="0.2">
      <c r="A2218" s="74" t="s">
        <v>2994</v>
      </c>
      <c r="B2218" s="75" t="s">
        <v>2995</v>
      </c>
      <c r="C2218" s="74" t="s">
        <v>2997</v>
      </c>
      <c r="D2218" s="27" t="s">
        <v>16</v>
      </c>
      <c r="F2218" s="3"/>
      <c r="G2218" s="3"/>
    </row>
    <row r="2219" spans="1:7" s="19" customFormat="1" ht="14.25" x14ac:dyDescent="0.2">
      <c r="A2219" s="251" t="s">
        <v>2994</v>
      </c>
      <c r="B2219" s="251" t="s">
        <v>2995</v>
      </c>
      <c r="C2219" s="251" t="s">
        <v>275</v>
      </c>
      <c r="D2219" s="27" t="s">
        <v>16</v>
      </c>
      <c r="E2219" s="52"/>
      <c r="F2219" s="51"/>
    </row>
    <row r="2220" spans="1:7" s="19" customFormat="1" x14ac:dyDescent="0.2">
      <c r="A2220" s="51" t="s">
        <v>2998</v>
      </c>
      <c r="B2220" s="51"/>
      <c r="C2220" s="52"/>
      <c r="D2220" s="51"/>
      <c r="E2220" s="30"/>
      <c r="F2220" s="29"/>
    </row>
    <row r="2221" spans="1:7" s="19" customFormat="1" x14ac:dyDescent="0.2">
      <c r="A2221" s="29" t="s">
        <v>2999</v>
      </c>
      <c r="B2221" s="29"/>
      <c r="C2221" s="30"/>
      <c r="D2221" s="29"/>
      <c r="E2221" s="35"/>
      <c r="F2221" s="34"/>
    </row>
    <row r="2222" spans="1:7" s="19" customFormat="1" x14ac:dyDescent="0.2">
      <c r="A2222" s="34" t="s">
        <v>3000</v>
      </c>
      <c r="B2222" s="34"/>
      <c r="C2222" s="35"/>
      <c r="D2222" s="34"/>
      <c r="E2222" s="20"/>
      <c r="F2222" s="20" t="s">
        <v>12</v>
      </c>
    </row>
    <row r="2223" spans="1:7" s="19" customFormat="1" ht="25.5" x14ac:dyDescent="0.2">
      <c r="A2223" s="26" t="s">
        <v>7</v>
      </c>
      <c r="B2223" s="26" t="s">
        <v>8</v>
      </c>
      <c r="C2223" s="26" t="s">
        <v>80</v>
      </c>
      <c r="D2223" s="20" t="s">
        <v>2098</v>
      </c>
      <c r="E2223" s="35"/>
      <c r="F2223" s="34"/>
    </row>
    <row r="2224" spans="1:7" s="19" customFormat="1" x14ac:dyDescent="0.2">
      <c r="A2224" s="34" t="s">
        <v>3001</v>
      </c>
      <c r="B2224" s="34"/>
      <c r="C2224" s="35"/>
      <c r="D2224" s="34"/>
      <c r="E2224" s="20"/>
      <c r="F2224" s="20" t="s">
        <v>12</v>
      </c>
    </row>
    <row r="2225" spans="1:7" ht="25.5" x14ac:dyDescent="0.2">
      <c r="A2225" s="26" t="s">
        <v>7</v>
      </c>
      <c r="B2225" s="26" t="s">
        <v>8</v>
      </c>
      <c r="C2225" s="26" t="s">
        <v>80</v>
      </c>
      <c r="D2225" s="20" t="s">
        <v>2098</v>
      </c>
      <c r="F2225" s="3"/>
      <c r="G2225" s="3"/>
    </row>
    <row r="2226" spans="1:7" s="19" customFormat="1" x14ac:dyDescent="0.2">
      <c r="A2226" s="23" t="s">
        <v>3002</v>
      </c>
      <c r="B2226" s="61" t="s">
        <v>3003</v>
      </c>
      <c r="C2226" s="25" t="s">
        <v>3004</v>
      </c>
      <c r="D2226" s="27" t="s">
        <v>38</v>
      </c>
      <c r="E2226" s="23"/>
      <c r="F2226" s="3"/>
    </row>
    <row r="2227" spans="1:7" s="19" customFormat="1" x14ac:dyDescent="0.2">
      <c r="A2227" s="23" t="s">
        <v>3002</v>
      </c>
      <c r="B2227" s="61" t="s">
        <v>3003</v>
      </c>
      <c r="C2227" s="25" t="s">
        <v>3005</v>
      </c>
      <c r="D2227" s="27" t="s">
        <v>38</v>
      </c>
      <c r="E2227" s="23"/>
      <c r="F2227" s="3"/>
    </row>
    <row r="2228" spans="1:7" x14ac:dyDescent="0.2">
      <c r="A2228" s="23" t="s">
        <v>3002</v>
      </c>
      <c r="B2228" s="61" t="s">
        <v>3006</v>
      </c>
      <c r="C2228" s="25" t="s">
        <v>3007</v>
      </c>
      <c r="D2228" s="27" t="s">
        <v>2225</v>
      </c>
      <c r="F2228" s="3"/>
      <c r="G2228" s="3"/>
    </row>
    <row r="2229" spans="1:7" s="19" customFormat="1" ht="25.5" x14ac:dyDescent="0.2">
      <c r="A2229" s="23" t="s">
        <v>3002</v>
      </c>
      <c r="B2229" s="61" t="s">
        <v>3008</v>
      </c>
      <c r="C2229" s="25" t="s">
        <v>3009</v>
      </c>
      <c r="D2229" s="27" t="s">
        <v>38</v>
      </c>
      <c r="E2229" s="52"/>
      <c r="F2229" s="51"/>
    </row>
    <row r="2230" spans="1:7" s="19" customFormat="1" x14ac:dyDescent="0.2">
      <c r="A2230" s="51" t="s">
        <v>3010</v>
      </c>
      <c r="B2230" s="51"/>
      <c r="C2230" s="52"/>
      <c r="D2230" s="51"/>
      <c r="E2230" s="30"/>
      <c r="F2230" s="29"/>
    </row>
    <row r="2231" spans="1:7" s="19" customFormat="1" x14ac:dyDescent="0.2">
      <c r="A2231" s="29" t="s">
        <v>3011</v>
      </c>
      <c r="B2231" s="29"/>
      <c r="C2231" s="30"/>
      <c r="D2231" s="29"/>
      <c r="E2231" s="35"/>
      <c r="F2231" s="34"/>
    </row>
    <row r="2232" spans="1:7" s="19" customFormat="1" x14ac:dyDescent="0.2">
      <c r="A2232" s="34" t="s">
        <v>3012</v>
      </c>
      <c r="B2232" s="34"/>
      <c r="C2232" s="35"/>
      <c r="D2232" s="34"/>
      <c r="E2232" s="20"/>
      <c r="F2232" s="20" t="s">
        <v>12</v>
      </c>
    </row>
    <row r="2233" spans="1:7" ht="25.5" x14ac:dyDescent="0.2">
      <c r="A2233" s="26" t="s">
        <v>7</v>
      </c>
      <c r="B2233" s="26" t="s">
        <v>8</v>
      </c>
      <c r="C2233" s="26" t="s">
        <v>80</v>
      </c>
      <c r="D2233" s="20" t="s">
        <v>2098</v>
      </c>
      <c r="F2233" s="3"/>
      <c r="G2233" s="3"/>
    </row>
    <row r="2234" spans="1:7" ht="25.5" x14ac:dyDescent="0.2">
      <c r="A2234" s="77" t="s">
        <v>3013</v>
      </c>
      <c r="B2234" s="78" t="s">
        <v>3014</v>
      </c>
      <c r="C2234" s="62" t="s">
        <v>3015</v>
      </c>
      <c r="D2234" s="27" t="s">
        <v>3016</v>
      </c>
      <c r="F2234" s="3"/>
      <c r="G2234" s="3"/>
    </row>
    <row r="2235" spans="1:7" ht="25.5" x14ac:dyDescent="0.2">
      <c r="A2235" s="63" t="s">
        <v>3013</v>
      </c>
      <c r="B2235" s="78" t="s">
        <v>3014</v>
      </c>
      <c r="C2235" s="83" t="s">
        <v>3017</v>
      </c>
      <c r="D2235" s="27" t="s">
        <v>3016</v>
      </c>
      <c r="F2235" s="3"/>
      <c r="G2235" s="3"/>
    </row>
    <row r="2236" spans="1:7" ht="25.5" x14ac:dyDescent="0.2">
      <c r="A2236" s="63" t="s">
        <v>3013</v>
      </c>
      <c r="B2236" s="78" t="s">
        <v>3014</v>
      </c>
      <c r="C2236" s="83" t="s">
        <v>638</v>
      </c>
      <c r="D2236" s="27" t="s">
        <v>3016</v>
      </c>
      <c r="E2236" s="252"/>
      <c r="F2236" s="3"/>
      <c r="G2236" s="3"/>
    </row>
    <row r="2237" spans="1:7" x14ac:dyDescent="0.2">
      <c r="A2237" s="253"/>
      <c r="B2237" s="254"/>
      <c r="C2237" s="255"/>
      <c r="D2237" s="256"/>
      <c r="F2237" s="3"/>
      <c r="G2237" s="3"/>
    </row>
    <row r="2238" spans="1:7" s="19" customFormat="1" ht="14.25" x14ac:dyDescent="0.2">
      <c r="A2238" s="74" t="s">
        <v>3018</v>
      </c>
      <c r="B2238" s="75" t="s">
        <v>3019</v>
      </c>
      <c r="C2238" s="74" t="s">
        <v>3020</v>
      </c>
      <c r="D2238" s="27"/>
      <c r="E2238" s="52"/>
      <c r="F2238" s="51"/>
    </row>
    <row r="2239" spans="1:7" s="19" customFormat="1" x14ac:dyDescent="0.2">
      <c r="A2239" s="51" t="s">
        <v>3021</v>
      </c>
      <c r="B2239" s="51"/>
      <c r="C2239" s="52"/>
      <c r="D2239" s="51"/>
      <c r="E2239" s="30"/>
      <c r="F2239" s="29"/>
    </row>
    <row r="2240" spans="1:7" s="19" customFormat="1" x14ac:dyDescent="0.2">
      <c r="A2240" s="29" t="s">
        <v>3022</v>
      </c>
      <c r="B2240" s="29"/>
      <c r="C2240" s="30"/>
      <c r="D2240" s="29"/>
      <c r="E2240" s="35"/>
      <c r="F2240" s="34"/>
    </row>
    <row r="2241" spans="1:7" x14ac:dyDescent="0.2">
      <c r="A2241" s="34" t="s">
        <v>3023</v>
      </c>
      <c r="B2241" s="34"/>
      <c r="C2241" s="35"/>
      <c r="D2241" s="34"/>
      <c r="E2241" s="20"/>
      <c r="F2241" s="20" t="s">
        <v>12</v>
      </c>
      <c r="G2241" s="3"/>
    </row>
    <row r="2242" spans="1:7" ht="25.5" x14ac:dyDescent="0.2">
      <c r="A2242" s="26" t="s">
        <v>7</v>
      </c>
      <c r="B2242" s="26" t="s">
        <v>8</v>
      </c>
      <c r="C2242" s="26" t="s">
        <v>80</v>
      </c>
      <c r="D2242" s="20" t="s">
        <v>2098</v>
      </c>
      <c r="E2242" s="24"/>
      <c r="G2242" s="3"/>
    </row>
    <row r="2243" spans="1:7" s="19" customFormat="1" ht="25.5" x14ac:dyDescent="0.2">
      <c r="A2243" s="154" t="s">
        <v>3024</v>
      </c>
      <c r="B2243" s="155" t="s">
        <v>3025</v>
      </c>
      <c r="C2243" s="156" t="s">
        <v>3026</v>
      </c>
      <c r="D2243" s="3" t="s">
        <v>16</v>
      </c>
      <c r="E2243" s="35"/>
      <c r="F2243" s="34"/>
    </row>
    <row r="2244" spans="1:7" x14ac:dyDescent="0.2">
      <c r="A2244" s="34" t="s">
        <v>3027</v>
      </c>
      <c r="B2244" s="34"/>
      <c r="C2244" s="35"/>
      <c r="D2244" s="34"/>
      <c r="G2244" s="3"/>
    </row>
    <row r="2245" spans="1:7" x14ac:dyDescent="0.2">
      <c r="A2245" s="154" t="s">
        <v>3028</v>
      </c>
      <c r="B2245" s="155" t="s">
        <v>3029</v>
      </c>
      <c r="C2245" s="156" t="s">
        <v>3030</v>
      </c>
      <c r="D2245" s="27" t="s">
        <v>38</v>
      </c>
      <c r="G2245" s="3"/>
    </row>
    <row r="2246" spans="1:7" x14ac:dyDescent="0.2">
      <c r="A2246" s="63" t="s">
        <v>3028</v>
      </c>
      <c r="B2246" s="82" t="s">
        <v>3029</v>
      </c>
      <c r="C2246" s="83" t="s">
        <v>3031</v>
      </c>
      <c r="D2246" s="27" t="s">
        <v>38</v>
      </c>
      <c r="G2246" s="3"/>
    </row>
    <row r="2247" spans="1:7" x14ac:dyDescent="0.2">
      <c r="A2247" s="63" t="s">
        <v>3028</v>
      </c>
      <c r="B2247" s="82" t="s">
        <v>3029</v>
      </c>
      <c r="C2247" s="83" t="s">
        <v>3032</v>
      </c>
      <c r="D2247" s="27" t="s">
        <v>38</v>
      </c>
      <c r="G2247" s="3"/>
    </row>
    <row r="2248" spans="1:7" x14ac:dyDescent="0.2">
      <c r="A2248" s="154" t="s">
        <v>3028</v>
      </c>
      <c r="B2248" s="155" t="s">
        <v>3029</v>
      </c>
      <c r="C2248" s="156" t="s">
        <v>3033</v>
      </c>
      <c r="D2248" s="27" t="s">
        <v>38</v>
      </c>
      <c r="G2248" s="3"/>
    </row>
    <row r="2249" spans="1:7" x14ac:dyDescent="0.2">
      <c r="A2249" s="154" t="s">
        <v>3028</v>
      </c>
      <c r="B2249" s="155" t="s">
        <v>3029</v>
      </c>
      <c r="C2249" s="156" t="s">
        <v>3034</v>
      </c>
      <c r="D2249" s="27" t="s">
        <v>38</v>
      </c>
      <c r="G2249" s="3"/>
    </row>
    <row r="2250" spans="1:7" x14ac:dyDescent="0.2">
      <c r="A2250" s="154" t="s">
        <v>3028</v>
      </c>
      <c r="B2250" s="155" t="s">
        <v>3029</v>
      </c>
      <c r="C2250" s="156" t="s">
        <v>3035</v>
      </c>
      <c r="D2250" s="27" t="s">
        <v>38</v>
      </c>
      <c r="G2250" s="3"/>
    </row>
    <row r="2251" spans="1:7" x14ac:dyDescent="0.2">
      <c r="A2251" s="63" t="s">
        <v>3036</v>
      </c>
      <c r="B2251" s="82" t="s">
        <v>3037</v>
      </c>
      <c r="C2251" s="83" t="s">
        <v>3038</v>
      </c>
      <c r="G2251" s="3"/>
    </row>
    <row r="2252" spans="1:7" s="19" customFormat="1" x14ac:dyDescent="0.2">
      <c r="A2252" s="154" t="s">
        <v>3036</v>
      </c>
      <c r="B2252" s="155" t="s">
        <v>3037</v>
      </c>
      <c r="C2252" s="156" t="s">
        <v>3039</v>
      </c>
      <c r="D2252" s="27"/>
      <c r="E2252" s="77"/>
      <c r="F2252" s="27"/>
    </row>
    <row r="2253" spans="1:7" s="19" customFormat="1" x14ac:dyDescent="0.2">
      <c r="A2253" s="154" t="s">
        <v>3036</v>
      </c>
      <c r="B2253" s="155" t="s">
        <v>3037</v>
      </c>
      <c r="C2253" s="156" t="s">
        <v>3040</v>
      </c>
      <c r="D2253" s="79"/>
      <c r="E2253" s="77"/>
      <c r="F2253" s="27"/>
    </row>
    <row r="2254" spans="1:7" x14ac:dyDescent="0.2">
      <c r="A2254" s="63" t="s">
        <v>3041</v>
      </c>
      <c r="B2254" s="82" t="s">
        <v>3042</v>
      </c>
      <c r="C2254" s="83" t="s">
        <v>3043</v>
      </c>
      <c r="D2254" s="79"/>
      <c r="G2254" s="3"/>
    </row>
    <row r="2255" spans="1:7" x14ac:dyDescent="0.2">
      <c r="A2255" s="63" t="s">
        <v>3041</v>
      </c>
      <c r="B2255" s="82" t="s">
        <v>3042</v>
      </c>
      <c r="C2255" s="83" t="s">
        <v>3044</v>
      </c>
      <c r="G2255" s="3"/>
    </row>
    <row r="2256" spans="1:7" x14ac:dyDescent="0.2">
      <c r="A2256" s="63" t="s">
        <v>3041</v>
      </c>
      <c r="B2256" s="82" t="s">
        <v>3042</v>
      </c>
      <c r="C2256" s="83" t="s">
        <v>3045</v>
      </c>
      <c r="G2256" s="3"/>
    </row>
    <row r="2257" spans="1:7" x14ac:dyDescent="0.2">
      <c r="A2257" s="154" t="s">
        <v>3046</v>
      </c>
      <c r="B2257" s="155" t="s">
        <v>3047</v>
      </c>
      <c r="C2257" s="156" t="s">
        <v>3038</v>
      </c>
      <c r="G2257" s="3"/>
    </row>
    <row r="2258" spans="1:7" x14ac:dyDescent="0.2">
      <c r="A2258" s="63" t="s">
        <v>3046</v>
      </c>
      <c r="B2258" s="82" t="s">
        <v>3047</v>
      </c>
      <c r="C2258" s="83" t="s">
        <v>3048</v>
      </c>
      <c r="G2258" s="3"/>
    </row>
    <row r="2259" spans="1:7" x14ac:dyDescent="0.2">
      <c r="A2259" s="63" t="s">
        <v>3046</v>
      </c>
      <c r="B2259" s="82" t="s">
        <v>3047</v>
      </c>
      <c r="C2259" s="83" t="s">
        <v>3049</v>
      </c>
      <c r="G2259" s="3"/>
    </row>
    <row r="2260" spans="1:7" x14ac:dyDescent="0.2">
      <c r="A2260" s="154" t="s">
        <v>3046</v>
      </c>
      <c r="B2260" s="155" t="s">
        <v>3047</v>
      </c>
      <c r="C2260" s="156" t="s">
        <v>3050</v>
      </c>
      <c r="G2260" s="3"/>
    </row>
    <row r="2261" spans="1:7" s="19" customFormat="1" x14ac:dyDescent="0.2">
      <c r="A2261" s="154" t="s">
        <v>3046</v>
      </c>
      <c r="B2261" s="155" t="s">
        <v>3047</v>
      </c>
      <c r="C2261" s="156" t="s">
        <v>3051</v>
      </c>
      <c r="D2261" s="27"/>
      <c r="E2261" s="30"/>
      <c r="F2261" s="29"/>
    </row>
    <row r="2262" spans="1:7" s="19" customFormat="1" x14ac:dyDescent="0.2">
      <c r="A2262" s="29" t="s">
        <v>3052</v>
      </c>
      <c r="B2262" s="29"/>
      <c r="C2262" s="30"/>
      <c r="D2262" s="29"/>
      <c r="E2262" s="35"/>
      <c r="F2262" s="34"/>
    </row>
    <row r="2263" spans="1:7" x14ac:dyDescent="0.2">
      <c r="A2263" s="34" t="s">
        <v>3053</v>
      </c>
      <c r="B2263" s="34"/>
      <c r="C2263" s="35"/>
      <c r="D2263" s="34"/>
      <c r="G2263" s="3"/>
    </row>
    <row r="2264" spans="1:7" x14ac:dyDescent="0.2">
      <c r="A2264" s="154" t="s">
        <v>3054</v>
      </c>
      <c r="B2264" s="155" t="s">
        <v>3055</v>
      </c>
      <c r="C2264" s="156" t="s">
        <v>3056</v>
      </c>
      <c r="G2264" s="3"/>
    </row>
    <row r="2265" spans="1:7" s="19" customFormat="1" x14ac:dyDescent="0.2">
      <c r="A2265" s="154" t="s">
        <v>3054</v>
      </c>
      <c r="B2265" s="155" t="s">
        <v>3055</v>
      </c>
      <c r="C2265" s="156" t="s">
        <v>3057</v>
      </c>
      <c r="D2265" s="27"/>
      <c r="E2265" s="30"/>
      <c r="F2265" s="29"/>
    </row>
    <row r="2266" spans="1:7" s="19" customFormat="1" x14ac:dyDescent="0.2">
      <c r="A2266" s="29" t="s">
        <v>3058</v>
      </c>
      <c r="B2266" s="29"/>
      <c r="C2266" s="30"/>
      <c r="D2266" s="29"/>
      <c r="E2266" s="35"/>
      <c r="F2266" s="34"/>
    </row>
    <row r="2267" spans="1:7" x14ac:dyDescent="0.2">
      <c r="A2267" s="34" t="s">
        <v>3059</v>
      </c>
      <c r="B2267" s="34"/>
      <c r="C2267" s="35"/>
      <c r="D2267" s="34"/>
      <c r="G2267" s="3"/>
    </row>
    <row r="2268" spans="1:7" ht="25.5" x14ac:dyDescent="0.2">
      <c r="A2268" s="154" t="s">
        <v>3060</v>
      </c>
      <c r="B2268" s="155" t="s">
        <v>3061</v>
      </c>
      <c r="C2268" s="156" t="s">
        <v>3062</v>
      </c>
      <c r="G2268" s="3"/>
    </row>
    <row r="2269" spans="1:7" ht="25.5" x14ac:dyDescent="0.2">
      <c r="A2269" s="154" t="s">
        <v>3060</v>
      </c>
      <c r="B2269" s="155" t="s">
        <v>3061</v>
      </c>
      <c r="C2269" s="156" t="s">
        <v>3063</v>
      </c>
      <c r="G2269" s="3"/>
    </row>
    <row r="2270" spans="1:7" ht="25.5" x14ac:dyDescent="0.2">
      <c r="A2270" s="154" t="s">
        <v>3060</v>
      </c>
      <c r="B2270" s="155" t="s">
        <v>3061</v>
      </c>
      <c r="C2270" s="156" t="s">
        <v>3064</v>
      </c>
      <c r="G2270" s="3"/>
    </row>
    <row r="2271" spans="1:7" x14ac:dyDescent="0.2">
      <c r="A2271" s="154" t="s">
        <v>3065</v>
      </c>
      <c r="B2271" s="155" t="s">
        <v>3066</v>
      </c>
      <c r="C2271" s="156" t="s">
        <v>3067</v>
      </c>
      <c r="G2271" s="3"/>
    </row>
    <row r="2272" spans="1:7" x14ac:dyDescent="0.2">
      <c r="A2272" s="154" t="s">
        <v>3065</v>
      </c>
      <c r="B2272" s="155" t="s">
        <v>3066</v>
      </c>
      <c r="C2272" s="156" t="s">
        <v>3068</v>
      </c>
      <c r="G2272" s="3"/>
    </row>
    <row r="2273" spans="1:7" x14ac:dyDescent="0.2">
      <c r="A2273" s="154" t="s">
        <v>3069</v>
      </c>
      <c r="B2273" s="155" t="s">
        <v>3070</v>
      </c>
      <c r="C2273" s="156" t="s">
        <v>3071</v>
      </c>
      <c r="G2273" s="3"/>
    </row>
    <row r="2274" spans="1:7" x14ac:dyDescent="0.2">
      <c r="A2274" s="154" t="s">
        <v>3069</v>
      </c>
      <c r="B2274" s="155" t="s">
        <v>3070</v>
      </c>
      <c r="C2274" s="156" t="s">
        <v>3062</v>
      </c>
      <c r="G2274" s="3"/>
    </row>
    <row r="2275" spans="1:7" x14ac:dyDescent="0.2">
      <c r="A2275" s="154" t="s">
        <v>3069</v>
      </c>
      <c r="B2275" s="155" t="s">
        <v>3070</v>
      </c>
      <c r="C2275" s="156" t="s">
        <v>3063</v>
      </c>
      <c r="G2275" s="3"/>
    </row>
    <row r="2276" spans="1:7" x14ac:dyDescent="0.2">
      <c r="A2276" s="154" t="s">
        <v>3069</v>
      </c>
      <c r="B2276" s="155" t="s">
        <v>3070</v>
      </c>
      <c r="C2276" s="156" t="s">
        <v>3064</v>
      </c>
      <c r="G2276" s="3"/>
    </row>
    <row r="2277" spans="1:7" x14ac:dyDescent="0.2">
      <c r="A2277" s="154" t="s">
        <v>3069</v>
      </c>
      <c r="B2277" s="155" t="s">
        <v>3070</v>
      </c>
      <c r="C2277" s="156" t="s">
        <v>3072</v>
      </c>
      <c r="G2277" s="3"/>
    </row>
    <row r="2278" spans="1:7" x14ac:dyDescent="0.2">
      <c r="A2278" s="154" t="s">
        <v>3073</v>
      </c>
      <c r="B2278" s="155" t="s">
        <v>3074</v>
      </c>
      <c r="C2278" s="156" t="s">
        <v>3067</v>
      </c>
      <c r="G2278" s="3"/>
    </row>
    <row r="2279" spans="1:7" x14ac:dyDescent="0.2">
      <c r="A2279" s="154" t="s">
        <v>3073</v>
      </c>
      <c r="B2279" s="155" t="s">
        <v>3074</v>
      </c>
      <c r="C2279" s="156" t="s">
        <v>3068</v>
      </c>
      <c r="G2279" s="3"/>
    </row>
    <row r="2280" spans="1:7" ht="25.5" x14ac:dyDescent="0.2">
      <c r="A2280" s="154" t="s">
        <v>3075</v>
      </c>
      <c r="B2280" s="155" t="s">
        <v>3076</v>
      </c>
      <c r="C2280" s="156" t="s">
        <v>3062</v>
      </c>
      <c r="G2280" s="3"/>
    </row>
    <row r="2281" spans="1:7" ht="25.5" x14ac:dyDescent="0.2">
      <c r="A2281" s="154" t="s">
        <v>3075</v>
      </c>
      <c r="B2281" s="155" t="s">
        <v>3076</v>
      </c>
      <c r="C2281" s="156" t="s">
        <v>3064</v>
      </c>
      <c r="G2281" s="3"/>
    </row>
    <row r="2282" spans="1:7" x14ac:dyDescent="0.2">
      <c r="A2282" s="154" t="s">
        <v>3077</v>
      </c>
      <c r="B2282" s="155" t="s">
        <v>3078</v>
      </c>
      <c r="C2282" s="156" t="s">
        <v>3079</v>
      </c>
      <c r="G2282" s="3"/>
    </row>
    <row r="2283" spans="1:7" s="87" customFormat="1" x14ac:dyDescent="0.2">
      <c r="A2283" s="154" t="s">
        <v>3077</v>
      </c>
      <c r="B2283" s="155" t="s">
        <v>3078</v>
      </c>
      <c r="C2283" s="156" t="s">
        <v>3080</v>
      </c>
      <c r="D2283" s="27"/>
      <c r="E2283" s="89"/>
    </row>
    <row r="2284" spans="1:7" s="19" customFormat="1" ht="25.5" x14ac:dyDescent="0.2">
      <c r="A2284" s="87" t="str">
        <f>"V08CA10"</f>
        <v>V08CA10</v>
      </c>
      <c r="B2284" s="88" t="str">
        <f>"Acido gadoxetico (sale disodico)"</f>
        <v>Acido gadoxetico (sale disodico)</v>
      </c>
      <c r="C2284" s="89" t="str">
        <f>"0.25 mmol/ml. siringa preriempita 10 ml."</f>
        <v>0.25 mmol/ml. siringa preriempita 10 ml.</v>
      </c>
      <c r="D2284" s="87"/>
      <c r="E2284" s="35"/>
      <c r="F2284" s="34"/>
    </row>
    <row r="2285" spans="1:7" x14ac:dyDescent="0.2">
      <c r="A2285" s="34" t="s">
        <v>3081</v>
      </c>
      <c r="B2285" s="34"/>
      <c r="C2285" s="35"/>
      <c r="D2285" s="34"/>
      <c r="G2285" s="3"/>
    </row>
    <row r="2286" spans="1:7" x14ac:dyDescent="0.2">
      <c r="A2286" s="154" t="s">
        <v>3082</v>
      </c>
      <c r="B2286" s="155" t="s">
        <v>3083</v>
      </c>
      <c r="C2286" s="156" t="s">
        <v>3084</v>
      </c>
      <c r="G2286" s="3"/>
    </row>
    <row r="2287" spans="1:7" x14ac:dyDescent="0.2">
      <c r="A2287" s="154" t="s">
        <v>3085</v>
      </c>
      <c r="B2287" s="155" t="s">
        <v>3086</v>
      </c>
      <c r="C2287" s="156" t="s">
        <v>3087</v>
      </c>
      <c r="G2287" s="3"/>
    </row>
    <row r="2288" spans="1:7" s="19" customFormat="1" x14ac:dyDescent="0.2">
      <c r="A2288" s="154" t="s">
        <v>3085</v>
      </c>
      <c r="B2288" s="155" t="s">
        <v>3086</v>
      </c>
      <c r="C2288" s="156" t="s">
        <v>3088</v>
      </c>
      <c r="D2288" s="27"/>
      <c r="E2288" s="30"/>
      <c r="F2288" s="29"/>
    </row>
    <row r="2289" spans="1:7" s="19" customFormat="1" x14ac:dyDescent="0.2">
      <c r="A2289" s="29" t="s">
        <v>3089</v>
      </c>
      <c r="B2289" s="29"/>
      <c r="C2289" s="30"/>
      <c r="D2289" s="29"/>
      <c r="E2289" s="35"/>
      <c r="F2289" s="34"/>
    </row>
    <row r="2290" spans="1:7" x14ac:dyDescent="0.2">
      <c r="A2290" s="34" t="s">
        <v>3090</v>
      </c>
      <c r="B2290" s="34"/>
      <c r="C2290" s="35"/>
      <c r="D2290" s="34"/>
      <c r="G2290" s="3"/>
    </row>
    <row r="2291" spans="1:7" ht="25.5" x14ac:dyDescent="0.2">
      <c r="A2291" s="63" t="s">
        <v>3091</v>
      </c>
      <c r="B2291" s="82" t="s">
        <v>3092</v>
      </c>
      <c r="C2291" s="83" t="s">
        <v>3093</v>
      </c>
      <c r="F2291" s="3"/>
      <c r="G2291" s="3"/>
    </row>
    <row r="2292" spans="1:7" x14ac:dyDescent="0.2">
      <c r="A2292" s="23"/>
      <c r="B2292" s="61"/>
      <c r="F2292" s="3"/>
      <c r="G2292" s="3"/>
    </row>
    <row r="2293" spans="1:7" x14ac:dyDescent="0.2">
      <c r="A2293" s="23"/>
      <c r="B2293" s="61"/>
      <c r="F2293" s="3"/>
      <c r="G2293" s="3"/>
    </row>
    <row r="2294" spans="1:7" x14ac:dyDescent="0.2">
      <c r="A2294" s="23"/>
      <c r="B2294" s="61"/>
      <c r="E2294" s="107"/>
      <c r="F2294" s="237"/>
      <c r="G2294" s="3"/>
    </row>
    <row r="2295" spans="1:7" x14ac:dyDescent="0.2">
      <c r="A2295" s="23"/>
      <c r="B2295" s="61"/>
      <c r="D2295" s="111"/>
      <c r="E2295" s="107"/>
      <c r="F2295" s="237"/>
      <c r="G2295" s="3"/>
    </row>
    <row r="2296" spans="1:7" x14ac:dyDescent="0.2">
      <c r="A2296" s="23"/>
      <c r="B2296" s="61"/>
      <c r="D2296" s="111"/>
      <c r="G2296" s="3"/>
    </row>
    <row r="2297" spans="1:7" x14ac:dyDescent="0.2">
      <c r="G2297" s="3"/>
    </row>
    <row r="2298" spans="1:7" x14ac:dyDescent="0.2">
      <c r="G2298" s="3"/>
    </row>
    <row r="2299" spans="1:7" x14ac:dyDescent="0.2">
      <c r="G2299" s="3"/>
    </row>
    <row r="2300" spans="1:7" x14ac:dyDescent="0.2">
      <c r="G2300" s="3"/>
    </row>
    <row r="2301" spans="1:7" x14ac:dyDescent="0.2">
      <c r="G2301" s="3"/>
    </row>
    <row r="2302" spans="1:7" x14ac:dyDescent="0.2">
      <c r="G2302" s="3"/>
    </row>
    <row r="2303" spans="1:7" x14ac:dyDescent="0.2">
      <c r="G2303" s="3"/>
    </row>
    <row r="2304" spans="1:7" x14ac:dyDescent="0.2">
      <c r="G2304" s="3"/>
    </row>
    <row r="2305" spans="7:7" x14ac:dyDescent="0.2">
      <c r="G2305" s="3"/>
    </row>
    <row r="2306" spans="7:7" x14ac:dyDescent="0.2">
      <c r="G2306" s="3"/>
    </row>
    <row r="2307" spans="7:7" x14ac:dyDescent="0.2">
      <c r="G2307" s="3"/>
    </row>
    <row r="2308" spans="7:7" x14ac:dyDescent="0.2">
      <c r="G2308" s="3"/>
    </row>
    <row r="2309" spans="7:7" x14ac:dyDescent="0.2">
      <c r="G2309" s="3"/>
    </row>
    <row r="2310" spans="7:7" x14ac:dyDescent="0.2">
      <c r="G2310" s="3"/>
    </row>
    <row r="2311" spans="7:7" x14ac:dyDescent="0.2">
      <c r="G2311" s="3"/>
    </row>
    <row r="2312" spans="7:7" x14ac:dyDescent="0.2">
      <c r="G2312" s="3"/>
    </row>
    <row r="2313" spans="7:7" x14ac:dyDescent="0.2">
      <c r="G2313" s="3"/>
    </row>
    <row r="2314" spans="7:7" x14ac:dyDescent="0.2">
      <c r="G2314" s="3"/>
    </row>
    <row r="2315" spans="7:7" x14ac:dyDescent="0.2">
      <c r="G2315" s="3"/>
    </row>
    <row r="2316" spans="7:7" x14ac:dyDescent="0.2">
      <c r="G2316" s="3"/>
    </row>
    <row r="2317" spans="7:7" x14ac:dyDescent="0.2">
      <c r="G2317" s="3"/>
    </row>
    <row r="2318" spans="7:7" x14ac:dyDescent="0.2">
      <c r="G2318" s="3"/>
    </row>
    <row r="2319" spans="7:7" x14ac:dyDescent="0.2">
      <c r="G2319" s="3"/>
    </row>
    <row r="2320" spans="7:7" x14ac:dyDescent="0.2">
      <c r="G2320" s="3"/>
    </row>
    <row r="2321" spans="7:7" x14ac:dyDescent="0.2">
      <c r="G2321" s="3"/>
    </row>
    <row r="2322" spans="7:7" x14ac:dyDescent="0.2">
      <c r="G2322" s="3"/>
    </row>
    <row r="2323" spans="7:7" x14ac:dyDescent="0.2">
      <c r="G2323" s="3"/>
    </row>
    <row r="2324" spans="7:7" x14ac:dyDescent="0.2">
      <c r="G2324" s="3"/>
    </row>
    <row r="2325" spans="7:7" x14ac:dyDescent="0.2">
      <c r="G2325" s="3"/>
    </row>
    <row r="2326" spans="7:7" x14ac:dyDescent="0.2">
      <c r="G2326" s="3"/>
    </row>
    <row r="2327" spans="7:7" x14ac:dyDescent="0.2">
      <c r="G2327" s="3"/>
    </row>
    <row r="2328" spans="7:7" x14ac:dyDescent="0.2">
      <c r="G2328" s="3"/>
    </row>
    <row r="2329" spans="7:7" x14ac:dyDescent="0.2">
      <c r="G2329" s="3"/>
    </row>
    <row r="2330" spans="7:7" x14ac:dyDescent="0.2">
      <c r="G2330" s="3"/>
    </row>
    <row r="2331" spans="7:7" x14ac:dyDescent="0.2">
      <c r="G2331" s="3"/>
    </row>
    <row r="2332" spans="7:7" x14ac:dyDescent="0.2">
      <c r="G2332" s="3"/>
    </row>
    <row r="2333" spans="7:7" x14ac:dyDescent="0.2">
      <c r="G2333" s="3"/>
    </row>
    <row r="2334" spans="7:7" x14ac:dyDescent="0.2">
      <c r="G2334" s="3"/>
    </row>
    <row r="2335" spans="7:7" x14ac:dyDescent="0.2">
      <c r="G2335" s="3"/>
    </row>
    <row r="2336" spans="7:7" x14ac:dyDescent="0.2">
      <c r="G2336" s="3"/>
    </row>
    <row r="2337" spans="7:7" x14ac:dyDescent="0.2">
      <c r="G2337" s="3"/>
    </row>
    <row r="2338" spans="7:7" x14ac:dyDescent="0.2">
      <c r="G2338" s="3"/>
    </row>
    <row r="2339" spans="7:7" x14ac:dyDescent="0.2">
      <c r="G2339" s="3"/>
    </row>
    <row r="2340" spans="7:7" x14ac:dyDescent="0.2">
      <c r="G2340" s="3"/>
    </row>
    <row r="2341" spans="7:7" x14ac:dyDescent="0.2">
      <c r="G2341" s="3"/>
    </row>
    <row r="2342" spans="7:7" x14ac:dyDescent="0.2">
      <c r="G2342" s="3"/>
    </row>
    <row r="2343" spans="7:7" x14ac:dyDescent="0.2">
      <c r="G2343" s="3"/>
    </row>
    <row r="2344" spans="7:7" x14ac:dyDescent="0.2">
      <c r="G2344" s="3"/>
    </row>
    <row r="2345" spans="7:7" x14ac:dyDescent="0.2">
      <c r="G2345" s="3"/>
    </row>
    <row r="2346" spans="7:7" x14ac:dyDescent="0.2">
      <c r="G2346" s="3"/>
    </row>
    <row r="2347" spans="7:7" x14ac:dyDescent="0.2">
      <c r="G2347" s="3"/>
    </row>
    <row r="2348" spans="7:7" x14ac:dyDescent="0.2">
      <c r="G2348" s="3"/>
    </row>
    <row r="2349" spans="7:7" x14ac:dyDescent="0.2">
      <c r="G2349" s="3"/>
    </row>
    <row r="2350" spans="7:7" x14ac:dyDescent="0.2">
      <c r="G2350" s="3"/>
    </row>
    <row r="2351" spans="7:7" x14ac:dyDescent="0.2">
      <c r="G2351" s="3"/>
    </row>
    <row r="2352" spans="7:7" x14ac:dyDescent="0.2">
      <c r="G2352" s="3"/>
    </row>
    <row r="2353" spans="7:7" x14ac:dyDescent="0.2">
      <c r="G2353" s="3"/>
    </row>
    <row r="2354" spans="7:7" x14ac:dyDescent="0.2">
      <c r="G2354" s="3"/>
    </row>
    <row r="2355" spans="7:7" x14ac:dyDescent="0.2">
      <c r="G2355" s="3"/>
    </row>
    <row r="2356" spans="7:7" x14ac:dyDescent="0.2">
      <c r="G2356" s="3"/>
    </row>
    <row r="2357" spans="7:7" x14ac:dyDescent="0.2">
      <c r="G2357" s="3"/>
    </row>
    <row r="2358" spans="7:7" x14ac:dyDescent="0.2">
      <c r="G2358" s="3"/>
    </row>
    <row r="2359" spans="7:7" x14ac:dyDescent="0.2">
      <c r="G2359" s="3"/>
    </row>
    <row r="2360" spans="7:7" x14ac:dyDescent="0.2">
      <c r="G2360" s="3"/>
    </row>
    <row r="2361" spans="7:7" x14ac:dyDescent="0.2">
      <c r="G2361" s="3"/>
    </row>
    <row r="2362" spans="7:7" x14ac:dyDescent="0.2">
      <c r="G2362" s="3"/>
    </row>
    <row r="2363" spans="7:7" x14ac:dyDescent="0.2">
      <c r="G2363" s="3"/>
    </row>
    <row r="2364" spans="7:7" x14ac:dyDescent="0.2">
      <c r="G2364" s="3"/>
    </row>
    <row r="2365" spans="7:7" x14ac:dyDescent="0.2">
      <c r="G2365" s="3"/>
    </row>
    <row r="2366" spans="7:7" x14ac:dyDescent="0.2">
      <c r="G2366" s="3"/>
    </row>
    <row r="2367" spans="7:7" x14ac:dyDescent="0.2">
      <c r="G2367" s="3"/>
    </row>
    <row r="2368" spans="7:7" x14ac:dyDescent="0.2">
      <c r="G2368" s="3"/>
    </row>
    <row r="2369" spans="7:7" x14ac:dyDescent="0.2">
      <c r="G2369" s="3"/>
    </row>
    <row r="2370" spans="7:7" x14ac:dyDescent="0.2">
      <c r="G2370" s="3"/>
    </row>
    <row r="2371" spans="7:7" x14ac:dyDescent="0.2">
      <c r="G2371" s="3"/>
    </row>
    <row r="2372" spans="7:7" x14ac:dyDescent="0.2">
      <c r="G2372" s="3"/>
    </row>
    <row r="2373" spans="7:7" x14ac:dyDescent="0.2">
      <c r="G2373" s="3"/>
    </row>
    <row r="2374" spans="7:7" x14ac:dyDescent="0.2">
      <c r="G2374" s="3"/>
    </row>
    <row r="2375" spans="7:7" x14ac:dyDescent="0.2">
      <c r="G2375" s="3"/>
    </row>
    <row r="2376" spans="7:7" x14ac:dyDescent="0.2">
      <c r="G2376" s="3"/>
    </row>
    <row r="2377" spans="7:7" x14ac:dyDescent="0.2">
      <c r="G2377" s="3"/>
    </row>
    <row r="2378" spans="7:7" x14ac:dyDescent="0.2">
      <c r="G2378" s="3"/>
    </row>
    <row r="2379" spans="7:7" x14ac:dyDescent="0.2">
      <c r="G2379" s="3"/>
    </row>
    <row r="2380" spans="7:7" x14ac:dyDescent="0.2">
      <c r="G2380" s="3"/>
    </row>
    <row r="2381" spans="7:7" x14ac:dyDescent="0.2">
      <c r="G2381" s="3"/>
    </row>
    <row r="2382" spans="7:7" x14ac:dyDescent="0.2">
      <c r="G2382" s="3"/>
    </row>
    <row r="2383" spans="7:7" x14ac:dyDescent="0.2">
      <c r="G2383" s="3"/>
    </row>
    <row r="2384" spans="7:7" x14ac:dyDescent="0.2">
      <c r="G2384" s="3"/>
    </row>
    <row r="2385" spans="7:7" x14ac:dyDescent="0.2">
      <c r="G2385" s="3"/>
    </row>
    <row r="2386" spans="7:7" x14ac:dyDescent="0.2">
      <c r="G2386" s="3"/>
    </row>
    <row r="2387" spans="7:7" x14ac:dyDescent="0.2">
      <c r="G2387" s="3"/>
    </row>
    <row r="2388" spans="7:7" x14ac:dyDescent="0.2">
      <c r="G2388" s="3"/>
    </row>
    <row r="2389" spans="7:7" x14ac:dyDescent="0.2">
      <c r="G2389" s="3"/>
    </row>
    <row r="2390" spans="7:7" x14ac:dyDescent="0.2">
      <c r="G2390" s="3"/>
    </row>
    <row r="2391" spans="7:7" x14ac:dyDescent="0.2">
      <c r="G2391" s="3"/>
    </row>
    <row r="2392" spans="7:7" x14ac:dyDescent="0.2">
      <c r="G2392" s="3"/>
    </row>
    <row r="2393" spans="7:7" x14ac:dyDescent="0.2">
      <c r="G2393" s="3"/>
    </row>
    <row r="2394" spans="7:7" x14ac:dyDescent="0.2">
      <c r="G2394" s="3"/>
    </row>
    <row r="2395" spans="7:7" x14ac:dyDescent="0.2">
      <c r="G2395" s="3"/>
    </row>
    <row r="2396" spans="7:7" x14ac:dyDescent="0.2">
      <c r="G2396" s="3"/>
    </row>
    <row r="2397" spans="7:7" x14ac:dyDescent="0.2">
      <c r="G2397" s="3"/>
    </row>
    <row r="2398" spans="7:7" x14ac:dyDescent="0.2">
      <c r="G2398" s="3"/>
    </row>
    <row r="2399" spans="7:7" x14ac:dyDescent="0.2">
      <c r="G2399" s="3"/>
    </row>
    <row r="2400" spans="7:7" x14ac:dyDescent="0.2">
      <c r="G2400" s="3"/>
    </row>
    <row r="2401" spans="7:7" x14ac:dyDescent="0.2">
      <c r="G2401" s="3"/>
    </row>
    <row r="2402" spans="7:7" x14ac:dyDescent="0.2">
      <c r="G2402" s="3"/>
    </row>
    <row r="2403" spans="7:7" x14ac:dyDescent="0.2">
      <c r="G2403" s="3"/>
    </row>
    <row r="2404" spans="7:7" x14ac:dyDescent="0.2">
      <c r="G2404" s="3"/>
    </row>
    <row r="2405" spans="7:7" x14ac:dyDescent="0.2">
      <c r="G2405" s="3"/>
    </row>
    <row r="2406" spans="7:7" x14ac:dyDescent="0.2">
      <c r="G2406" s="3"/>
    </row>
    <row r="2407" spans="7:7" x14ac:dyDescent="0.2">
      <c r="G2407" s="3"/>
    </row>
    <row r="2408" spans="7:7" x14ac:dyDescent="0.2">
      <c r="G2408" s="3"/>
    </row>
    <row r="2409" spans="7:7" x14ac:dyDescent="0.2">
      <c r="G2409" s="3"/>
    </row>
    <row r="2410" spans="7:7" x14ac:dyDescent="0.2">
      <c r="G2410" s="3"/>
    </row>
    <row r="2411" spans="7:7" x14ac:dyDescent="0.2">
      <c r="G2411" s="3"/>
    </row>
    <row r="2412" spans="7:7" x14ac:dyDescent="0.2">
      <c r="G2412" s="3"/>
    </row>
    <row r="2413" spans="7:7" x14ac:dyDescent="0.2">
      <c r="G2413" s="3"/>
    </row>
    <row r="2414" spans="7:7" x14ac:dyDescent="0.2">
      <c r="G2414" s="3"/>
    </row>
    <row r="2415" spans="7:7" x14ac:dyDescent="0.2">
      <c r="G2415" s="3"/>
    </row>
    <row r="2416" spans="7:7" x14ac:dyDescent="0.2">
      <c r="G2416" s="3"/>
    </row>
    <row r="2417" spans="7:7" x14ac:dyDescent="0.2">
      <c r="G2417" s="3"/>
    </row>
    <row r="2418" spans="7:7" x14ac:dyDescent="0.2">
      <c r="G2418" s="3"/>
    </row>
    <row r="2419" spans="7:7" x14ac:dyDescent="0.2">
      <c r="G2419" s="3"/>
    </row>
    <row r="2420" spans="7:7" x14ac:dyDescent="0.2">
      <c r="G2420" s="3"/>
    </row>
    <row r="2421" spans="7:7" x14ac:dyDescent="0.2">
      <c r="G2421" s="3"/>
    </row>
    <row r="2422" spans="7:7" x14ac:dyDescent="0.2">
      <c r="G2422" s="3"/>
    </row>
    <row r="2423" spans="7:7" x14ac:dyDescent="0.2">
      <c r="G2423" s="3"/>
    </row>
    <row r="2424" spans="7:7" x14ac:dyDescent="0.2">
      <c r="G2424" s="3"/>
    </row>
    <row r="2425" spans="7:7" x14ac:dyDescent="0.2">
      <c r="G2425" s="3"/>
    </row>
    <row r="2426" spans="7:7" x14ac:dyDescent="0.2">
      <c r="G2426" s="3"/>
    </row>
    <row r="2427" spans="7:7" x14ac:dyDescent="0.2">
      <c r="G2427" s="3"/>
    </row>
    <row r="2428" spans="7:7" x14ac:dyDescent="0.2">
      <c r="G2428" s="3"/>
    </row>
    <row r="2429" spans="7:7" x14ac:dyDescent="0.2">
      <c r="G2429" s="3"/>
    </row>
    <row r="2430" spans="7:7" x14ac:dyDescent="0.2">
      <c r="G2430" s="3"/>
    </row>
    <row r="2431" spans="7:7" x14ac:dyDescent="0.2">
      <c r="G2431" s="3"/>
    </row>
    <row r="2432" spans="7:7" x14ac:dyDescent="0.2">
      <c r="G2432" s="3"/>
    </row>
    <row r="2433" spans="7:7" x14ac:dyDescent="0.2">
      <c r="G2433" s="3"/>
    </row>
    <row r="2434" spans="7:7" x14ac:dyDescent="0.2">
      <c r="G2434" s="3"/>
    </row>
    <row r="2435" spans="7:7" x14ac:dyDescent="0.2">
      <c r="G2435" s="3"/>
    </row>
    <row r="2436" spans="7:7" x14ac:dyDescent="0.2">
      <c r="G2436" s="3"/>
    </row>
    <row r="2437" spans="7:7" x14ac:dyDescent="0.2">
      <c r="G2437" s="3"/>
    </row>
    <row r="2438" spans="7:7" x14ac:dyDescent="0.2">
      <c r="G2438" s="3"/>
    </row>
    <row r="2439" spans="7:7" x14ac:dyDescent="0.2">
      <c r="G2439" s="3"/>
    </row>
    <row r="2440" spans="7:7" x14ac:dyDescent="0.2">
      <c r="G2440" s="3"/>
    </row>
    <row r="2441" spans="7:7" x14ac:dyDescent="0.2">
      <c r="G2441" s="3"/>
    </row>
    <row r="2442" spans="7:7" x14ac:dyDescent="0.2">
      <c r="G2442" s="3"/>
    </row>
    <row r="2443" spans="7:7" x14ac:dyDescent="0.2">
      <c r="G2443" s="3"/>
    </row>
    <row r="2444" spans="7:7" x14ac:dyDescent="0.2">
      <c r="G2444" s="3"/>
    </row>
    <row r="2445" spans="7:7" x14ac:dyDescent="0.2">
      <c r="G2445" s="3"/>
    </row>
    <row r="2446" spans="7:7" x14ac:dyDescent="0.2">
      <c r="G2446" s="3"/>
    </row>
    <row r="2447" spans="7:7" x14ac:dyDescent="0.2">
      <c r="G2447" s="3"/>
    </row>
    <row r="2448" spans="7:7" x14ac:dyDescent="0.2">
      <c r="G2448" s="3"/>
    </row>
    <row r="2449" spans="7:7" x14ac:dyDescent="0.2">
      <c r="G2449" s="3"/>
    </row>
    <row r="2450" spans="7:7" x14ac:dyDescent="0.2">
      <c r="G2450" s="3"/>
    </row>
    <row r="2451" spans="7:7" x14ac:dyDescent="0.2">
      <c r="G2451" s="3"/>
    </row>
    <row r="2452" spans="7:7" x14ac:dyDescent="0.2">
      <c r="G2452" s="3"/>
    </row>
    <row r="2453" spans="7:7" x14ac:dyDescent="0.2">
      <c r="G2453" s="3"/>
    </row>
    <row r="2454" spans="7:7" x14ac:dyDescent="0.2">
      <c r="G2454" s="3"/>
    </row>
    <row r="2455" spans="7:7" x14ac:dyDescent="0.2">
      <c r="G2455" s="3"/>
    </row>
    <row r="2456" spans="7:7" x14ac:dyDescent="0.2">
      <c r="G2456" s="3"/>
    </row>
    <row r="2457" spans="7:7" x14ac:dyDescent="0.2">
      <c r="G2457" s="3"/>
    </row>
    <row r="2458" spans="7:7" x14ac:dyDescent="0.2">
      <c r="G2458" s="3"/>
    </row>
    <row r="2459" spans="7:7" x14ac:dyDescent="0.2">
      <c r="G2459" s="3"/>
    </row>
    <row r="2460" spans="7:7" x14ac:dyDescent="0.2">
      <c r="G2460" s="3"/>
    </row>
    <row r="2461" spans="7:7" x14ac:dyDescent="0.2">
      <c r="G2461" s="3"/>
    </row>
    <row r="2462" spans="7:7" x14ac:dyDescent="0.2">
      <c r="G2462" s="3"/>
    </row>
    <row r="2463" spans="7:7" x14ac:dyDescent="0.2">
      <c r="G2463" s="3"/>
    </row>
    <row r="2464" spans="7:7" x14ac:dyDescent="0.2">
      <c r="G2464" s="3"/>
    </row>
    <row r="2465" spans="7:7" x14ac:dyDescent="0.2">
      <c r="G2465" s="3"/>
    </row>
    <row r="2466" spans="7:7" x14ac:dyDescent="0.2">
      <c r="G2466" s="3"/>
    </row>
    <row r="2467" spans="7:7" x14ac:dyDescent="0.2">
      <c r="G2467" s="3"/>
    </row>
    <row r="2468" spans="7:7" x14ac:dyDescent="0.2">
      <c r="G2468" s="3"/>
    </row>
    <row r="2469" spans="7:7" x14ac:dyDescent="0.2">
      <c r="G2469" s="3"/>
    </row>
    <row r="2470" spans="7:7" x14ac:dyDescent="0.2">
      <c r="G2470" s="3"/>
    </row>
    <row r="2471" spans="7:7" x14ac:dyDescent="0.2">
      <c r="G2471" s="3"/>
    </row>
    <row r="2472" spans="7:7" x14ac:dyDescent="0.2">
      <c r="G2472" s="3"/>
    </row>
    <row r="2473" spans="7:7" x14ac:dyDescent="0.2">
      <c r="G2473" s="3"/>
    </row>
    <row r="2474" spans="7:7" x14ac:dyDescent="0.2">
      <c r="G2474" s="3"/>
    </row>
    <row r="2475" spans="7:7" x14ac:dyDescent="0.2">
      <c r="G2475" s="3"/>
    </row>
    <row r="2476" spans="7:7" x14ac:dyDescent="0.2">
      <c r="G2476" s="3"/>
    </row>
    <row r="2477" spans="7:7" x14ac:dyDescent="0.2">
      <c r="G2477" s="3"/>
    </row>
    <row r="2478" spans="7:7" x14ac:dyDescent="0.2">
      <c r="G2478" s="3"/>
    </row>
    <row r="2479" spans="7:7" x14ac:dyDescent="0.2">
      <c r="G2479" s="3"/>
    </row>
    <row r="2480" spans="7:7" x14ac:dyDescent="0.2">
      <c r="G2480" s="3"/>
    </row>
    <row r="2481" spans="7:7" x14ac:dyDescent="0.2">
      <c r="G2481" s="3"/>
    </row>
    <row r="2482" spans="7:7" x14ac:dyDescent="0.2">
      <c r="G2482" s="3"/>
    </row>
    <row r="2483" spans="7:7" x14ac:dyDescent="0.2">
      <c r="G2483" s="3"/>
    </row>
    <row r="2484" spans="7:7" x14ac:dyDescent="0.2">
      <c r="G2484" s="3"/>
    </row>
    <row r="2485" spans="7:7" x14ac:dyDescent="0.2">
      <c r="G2485" s="3"/>
    </row>
    <row r="2486" spans="7:7" x14ac:dyDescent="0.2">
      <c r="G2486" s="3"/>
    </row>
    <row r="2487" spans="7:7" x14ac:dyDescent="0.2">
      <c r="G2487" s="3"/>
    </row>
    <row r="2488" spans="7:7" x14ac:dyDescent="0.2">
      <c r="G2488" s="3"/>
    </row>
    <row r="2489" spans="7:7" x14ac:dyDescent="0.2">
      <c r="G2489" s="3"/>
    </row>
    <row r="2490" spans="7:7" x14ac:dyDescent="0.2">
      <c r="G2490" s="3"/>
    </row>
    <row r="2491" spans="7:7" x14ac:dyDescent="0.2">
      <c r="G2491" s="3"/>
    </row>
    <row r="2492" spans="7:7" x14ac:dyDescent="0.2">
      <c r="G2492" s="3"/>
    </row>
    <row r="2493" spans="7:7" x14ac:dyDescent="0.2">
      <c r="G2493" s="3"/>
    </row>
    <row r="2494" spans="7:7" x14ac:dyDescent="0.2">
      <c r="G2494" s="3"/>
    </row>
    <row r="2495" spans="7:7" x14ac:dyDescent="0.2">
      <c r="G2495" s="3"/>
    </row>
    <row r="2496" spans="7:7" x14ac:dyDescent="0.2">
      <c r="G2496" s="3"/>
    </row>
    <row r="2497" spans="7:7" x14ac:dyDescent="0.2">
      <c r="G2497" s="3"/>
    </row>
    <row r="2498" spans="7:7" x14ac:dyDescent="0.2">
      <c r="G2498" s="3"/>
    </row>
    <row r="2499" spans="7:7" x14ac:dyDescent="0.2">
      <c r="G2499" s="3"/>
    </row>
    <row r="2500" spans="7:7" x14ac:dyDescent="0.2">
      <c r="G2500" s="3"/>
    </row>
    <row r="2501" spans="7:7" x14ac:dyDescent="0.2">
      <c r="G2501" s="3"/>
    </row>
    <row r="2502" spans="7:7" x14ac:dyDescent="0.2">
      <c r="G2502" s="3"/>
    </row>
    <row r="2503" spans="7:7" x14ac:dyDescent="0.2">
      <c r="G2503" s="3"/>
    </row>
    <row r="2504" spans="7:7" x14ac:dyDescent="0.2">
      <c r="G2504" s="3"/>
    </row>
    <row r="2505" spans="7:7" x14ac:dyDescent="0.2">
      <c r="G2505" s="3"/>
    </row>
    <row r="2506" spans="7:7" x14ac:dyDescent="0.2">
      <c r="G2506" s="3"/>
    </row>
    <row r="2507" spans="7:7" x14ac:dyDescent="0.2">
      <c r="G2507" s="3"/>
    </row>
    <row r="2508" spans="7:7" x14ac:dyDescent="0.2">
      <c r="G2508" s="3"/>
    </row>
    <row r="2509" spans="7:7" x14ac:dyDescent="0.2">
      <c r="G2509" s="3"/>
    </row>
    <row r="2510" spans="7:7" x14ac:dyDescent="0.2">
      <c r="G2510" s="3"/>
    </row>
    <row r="2511" spans="7:7" x14ac:dyDescent="0.2">
      <c r="G2511" s="3"/>
    </row>
    <row r="2512" spans="7:7" x14ac:dyDescent="0.2">
      <c r="G2512" s="3"/>
    </row>
    <row r="2513" spans="7:7" x14ac:dyDescent="0.2">
      <c r="G2513" s="3"/>
    </row>
    <row r="2514" spans="7:7" x14ac:dyDescent="0.2">
      <c r="G2514" s="3"/>
    </row>
    <row r="2515" spans="7:7" x14ac:dyDescent="0.2">
      <c r="G2515" s="3"/>
    </row>
    <row r="2516" spans="7:7" x14ac:dyDescent="0.2">
      <c r="G2516" s="3"/>
    </row>
    <row r="2517" spans="7:7" x14ac:dyDescent="0.2">
      <c r="G2517" s="3"/>
    </row>
    <row r="2518" spans="7:7" x14ac:dyDescent="0.2">
      <c r="G2518" s="3"/>
    </row>
    <row r="2519" spans="7:7" x14ac:dyDescent="0.2">
      <c r="G2519" s="3"/>
    </row>
    <row r="2520" spans="7:7" x14ac:dyDescent="0.2">
      <c r="G2520" s="3"/>
    </row>
    <row r="2521" spans="7:7" x14ac:dyDescent="0.2">
      <c r="G2521" s="3"/>
    </row>
    <row r="2522" spans="7:7" x14ac:dyDescent="0.2">
      <c r="G2522" s="3"/>
    </row>
    <row r="2523" spans="7:7" x14ac:dyDescent="0.2">
      <c r="G2523" s="3"/>
    </row>
    <row r="2524" spans="7:7" x14ac:dyDescent="0.2">
      <c r="G2524" s="3"/>
    </row>
    <row r="2525" spans="7:7" x14ac:dyDescent="0.2">
      <c r="G2525" s="3"/>
    </row>
    <row r="2526" spans="7:7" x14ac:dyDescent="0.2">
      <c r="G2526" s="3"/>
    </row>
    <row r="2527" spans="7:7" x14ac:dyDescent="0.2">
      <c r="G2527" s="3"/>
    </row>
    <row r="2528" spans="7:7" x14ac:dyDescent="0.2">
      <c r="G2528" s="3"/>
    </row>
    <row r="2529" spans="7:7" x14ac:dyDescent="0.2">
      <c r="G2529" s="3"/>
    </row>
    <row r="2530" spans="7:7" x14ac:dyDescent="0.2">
      <c r="G2530" s="3"/>
    </row>
    <row r="2531" spans="7:7" x14ac:dyDescent="0.2">
      <c r="G2531" s="3"/>
    </row>
    <row r="2532" spans="7:7" x14ac:dyDescent="0.2">
      <c r="G2532" s="3"/>
    </row>
    <row r="2533" spans="7:7" x14ac:dyDescent="0.2">
      <c r="G2533" s="3"/>
    </row>
    <row r="2534" spans="7:7" x14ac:dyDescent="0.2">
      <c r="G2534" s="3"/>
    </row>
    <row r="2535" spans="7:7" x14ac:dyDescent="0.2">
      <c r="G2535" s="3"/>
    </row>
    <row r="2536" spans="7:7" x14ac:dyDescent="0.2">
      <c r="G2536" s="3"/>
    </row>
    <row r="2537" spans="7:7" x14ac:dyDescent="0.2">
      <c r="G2537" s="3"/>
    </row>
    <row r="2538" spans="7:7" x14ac:dyDescent="0.2">
      <c r="G2538" s="3"/>
    </row>
    <row r="2539" spans="7:7" x14ac:dyDescent="0.2">
      <c r="G2539" s="3"/>
    </row>
    <row r="2540" spans="7:7" x14ac:dyDescent="0.2">
      <c r="G2540" s="3"/>
    </row>
    <row r="2541" spans="7:7" x14ac:dyDescent="0.2">
      <c r="G2541" s="3"/>
    </row>
    <row r="2542" spans="7:7" x14ac:dyDescent="0.2">
      <c r="G2542" s="3"/>
    </row>
    <row r="2543" spans="7:7" x14ac:dyDescent="0.2">
      <c r="G2543" s="3"/>
    </row>
    <row r="2544" spans="7:7" x14ac:dyDescent="0.2">
      <c r="G2544" s="3"/>
    </row>
    <row r="2545" spans="7:7" x14ac:dyDescent="0.2">
      <c r="G2545" s="3"/>
    </row>
    <row r="2546" spans="7:7" x14ac:dyDescent="0.2">
      <c r="G2546" s="3"/>
    </row>
    <row r="2547" spans="7:7" x14ac:dyDescent="0.2">
      <c r="G2547" s="3"/>
    </row>
    <row r="2548" spans="7:7" x14ac:dyDescent="0.2">
      <c r="G2548" s="3"/>
    </row>
    <row r="2549" spans="7:7" x14ac:dyDescent="0.2">
      <c r="G2549" s="3"/>
    </row>
    <row r="2550" spans="7:7" x14ac:dyDescent="0.2">
      <c r="G2550" s="3"/>
    </row>
    <row r="2551" spans="7:7" x14ac:dyDescent="0.2">
      <c r="G2551" s="3"/>
    </row>
    <row r="2552" spans="7:7" x14ac:dyDescent="0.2">
      <c r="G2552" s="3"/>
    </row>
    <row r="2553" spans="7:7" x14ac:dyDescent="0.2">
      <c r="G2553" s="3"/>
    </row>
    <row r="2554" spans="7:7" x14ac:dyDescent="0.2">
      <c r="G2554" s="3"/>
    </row>
    <row r="2555" spans="7:7" x14ac:dyDescent="0.2">
      <c r="G2555" s="3"/>
    </row>
    <row r="2556" spans="7:7" x14ac:dyDescent="0.2">
      <c r="G2556" s="3"/>
    </row>
    <row r="2557" spans="7:7" x14ac:dyDescent="0.2">
      <c r="G2557" s="3"/>
    </row>
    <row r="2558" spans="7:7" x14ac:dyDescent="0.2">
      <c r="G2558" s="3"/>
    </row>
    <row r="2559" spans="7:7" x14ac:dyDescent="0.2">
      <c r="G2559" s="3"/>
    </row>
    <row r="2560" spans="7:7" x14ac:dyDescent="0.2">
      <c r="G2560" s="3"/>
    </row>
    <row r="2561" spans="7:7" x14ac:dyDescent="0.2">
      <c r="G2561" s="3"/>
    </row>
    <row r="2562" spans="7:7" x14ac:dyDescent="0.2">
      <c r="G2562" s="3"/>
    </row>
    <row r="2563" spans="7:7" x14ac:dyDescent="0.2">
      <c r="G2563" s="3"/>
    </row>
    <row r="2564" spans="7:7" x14ac:dyDescent="0.2">
      <c r="G2564" s="3"/>
    </row>
    <row r="2565" spans="7:7" x14ac:dyDescent="0.2">
      <c r="G2565" s="3"/>
    </row>
    <row r="2566" spans="7:7" x14ac:dyDescent="0.2">
      <c r="G2566" s="3"/>
    </row>
    <row r="2567" spans="7:7" x14ac:dyDescent="0.2">
      <c r="G2567" s="3"/>
    </row>
    <row r="2568" spans="7:7" x14ac:dyDescent="0.2">
      <c r="G2568" s="3"/>
    </row>
    <row r="2569" spans="7:7" x14ac:dyDescent="0.2">
      <c r="G2569" s="3"/>
    </row>
    <row r="2570" spans="7:7" x14ac:dyDescent="0.2">
      <c r="G2570" s="3"/>
    </row>
    <row r="2571" spans="7:7" x14ac:dyDescent="0.2">
      <c r="G2571" s="3"/>
    </row>
    <row r="2572" spans="7:7" x14ac:dyDescent="0.2">
      <c r="G2572" s="3"/>
    </row>
    <row r="2573" spans="7:7" x14ac:dyDescent="0.2">
      <c r="G2573" s="3"/>
    </row>
    <row r="2574" spans="7:7" x14ac:dyDescent="0.2">
      <c r="G2574" s="3"/>
    </row>
    <row r="2575" spans="7:7" x14ac:dyDescent="0.2">
      <c r="G2575" s="3"/>
    </row>
    <row r="2576" spans="7:7" x14ac:dyDescent="0.2">
      <c r="G2576" s="3"/>
    </row>
    <row r="2577" spans="7:7" x14ac:dyDescent="0.2">
      <c r="G2577" s="3"/>
    </row>
    <row r="2578" spans="7:7" x14ac:dyDescent="0.2">
      <c r="G2578" s="3"/>
    </row>
    <row r="2579" spans="7:7" x14ac:dyDescent="0.2">
      <c r="G2579" s="3"/>
    </row>
    <row r="2580" spans="7:7" x14ac:dyDescent="0.2">
      <c r="G2580" s="3"/>
    </row>
    <row r="2581" spans="7:7" x14ac:dyDescent="0.2">
      <c r="G2581" s="3"/>
    </row>
    <row r="2582" spans="7:7" x14ac:dyDescent="0.2">
      <c r="G2582" s="3"/>
    </row>
    <row r="2583" spans="7:7" x14ac:dyDescent="0.2">
      <c r="G2583" s="3"/>
    </row>
    <row r="2584" spans="7:7" x14ac:dyDescent="0.2">
      <c r="G2584" s="3"/>
    </row>
    <row r="2585" spans="7:7" x14ac:dyDescent="0.2">
      <c r="G2585" s="3"/>
    </row>
    <row r="2586" spans="7:7" x14ac:dyDescent="0.2">
      <c r="G2586" s="3"/>
    </row>
    <row r="2587" spans="7:7" x14ac:dyDescent="0.2">
      <c r="G2587" s="3"/>
    </row>
    <row r="2588" spans="7:7" x14ac:dyDescent="0.2">
      <c r="G2588" s="3"/>
    </row>
    <row r="2589" spans="7:7" x14ac:dyDescent="0.2">
      <c r="G2589" s="3"/>
    </row>
    <row r="2590" spans="7:7" x14ac:dyDescent="0.2">
      <c r="G2590" s="3"/>
    </row>
    <row r="2591" spans="7:7" x14ac:dyDescent="0.2">
      <c r="G2591" s="3"/>
    </row>
    <row r="2592" spans="7:7" x14ac:dyDescent="0.2">
      <c r="G2592" s="3"/>
    </row>
    <row r="2593" spans="7:7" x14ac:dyDescent="0.2">
      <c r="G2593" s="3"/>
    </row>
    <row r="2594" spans="7:7" x14ac:dyDescent="0.2">
      <c r="G2594" s="3"/>
    </row>
    <row r="2595" spans="7:7" x14ac:dyDescent="0.2">
      <c r="G2595" s="3"/>
    </row>
    <row r="2596" spans="7:7" x14ac:dyDescent="0.2">
      <c r="G2596" s="3"/>
    </row>
    <row r="2597" spans="7:7" x14ac:dyDescent="0.2">
      <c r="G2597" s="3"/>
    </row>
    <row r="2598" spans="7:7" x14ac:dyDescent="0.2">
      <c r="G2598" s="3"/>
    </row>
    <row r="2599" spans="7:7" x14ac:dyDescent="0.2">
      <c r="G2599" s="3"/>
    </row>
    <row r="2600" spans="7:7" x14ac:dyDescent="0.2">
      <c r="G2600" s="3"/>
    </row>
    <row r="2601" spans="7:7" x14ac:dyDescent="0.2">
      <c r="G2601" s="3"/>
    </row>
    <row r="2602" spans="7:7" x14ac:dyDescent="0.2">
      <c r="G2602" s="3"/>
    </row>
    <row r="2603" spans="7:7" x14ac:dyDescent="0.2">
      <c r="G2603" s="3"/>
    </row>
    <row r="2604" spans="7:7" x14ac:dyDescent="0.2">
      <c r="G2604" s="3"/>
    </row>
    <row r="2605" spans="7:7" x14ac:dyDescent="0.2">
      <c r="G2605" s="3"/>
    </row>
    <row r="2606" spans="7:7" x14ac:dyDescent="0.2">
      <c r="G2606" s="3"/>
    </row>
    <row r="2607" spans="7:7" x14ac:dyDescent="0.2">
      <c r="G2607" s="3"/>
    </row>
    <row r="2608" spans="7:7" x14ac:dyDescent="0.2">
      <c r="G2608" s="3"/>
    </row>
    <row r="2609" spans="7:7" x14ac:dyDescent="0.2">
      <c r="G2609" s="3"/>
    </row>
    <row r="2610" spans="7:7" x14ac:dyDescent="0.2">
      <c r="G2610" s="3"/>
    </row>
    <row r="2611" spans="7:7" x14ac:dyDescent="0.2">
      <c r="G2611" s="3"/>
    </row>
    <row r="2612" spans="7:7" x14ac:dyDescent="0.2">
      <c r="G2612" s="3"/>
    </row>
    <row r="2613" spans="7:7" x14ac:dyDescent="0.2">
      <c r="G2613" s="3"/>
    </row>
    <row r="2614" spans="7:7" x14ac:dyDescent="0.2">
      <c r="G2614" s="3"/>
    </row>
    <row r="2615" spans="7:7" x14ac:dyDescent="0.2">
      <c r="G2615" s="3"/>
    </row>
    <row r="2616" spans="7:7" x14ac:dyDescent="0.2">
      <c r="G2616" s="3"/>
    </row>
    <row r="2617" spans="7:7" x14ac:dyDescent="0.2">
      <c r="G2617" s="3"/>
    </row>
    <row r="2618" spans="7:7" x14ac:dyDescent="0.2">
      <c r="G2618" s="3"/>
    </row>
    <row r="2619" spans="7:7" x14ac:dyDescent="0.2">
      <c r="G2619" s="3"/>
    </row>
    <row r="2620" spans="7:7" x14ac:dyDescent="0.2">
      <c r="G2620" s="3"/>
    </row>
    <row r="2621" spans="7:7" x14ac:dyDescent="0.2">
      <c r="G2621" s="3"/>
    </row>
    <row r="2622" spans="7:7" x14ac:dyDescent="0.2">
      <c r="G2622" s="3"/>
    </row>
    <row r="2623" spans="7:7" x14ac:dyDescent="0.2">
      <c r="G2623" s="3"/>
    </row>
    <row r="2624" spans="7:7" x14ac:dyDescent="0.2">
      <c r="G2624" s="3"/>
    </row>
    <row r="2625" spans="7:7" x14ac:dyDescent="0.2">
      <c r="G2625" s="3"/>
    </row>
    <row r="2626" spans="7:7" x14ac:dyDescent="0.2">
      <c r="G2626" s="3"/>
    </row>
    <row r="2627" spans="7:7" x14ac:dyDescent="0.2">
      <c r="G2627" s="3"/>
    </row>
    <row r="2628" spans="7:7" x14ac:dyDescent="0.2">
      <c r="G2628" s="3"/>
    </row>
    <row r="2629" spans="7:7" x14ac:dyDescent="0.2">
      <c r="G2629" s="3"/>
    </row>
    <row r="2630" spans="7:7" x14ac:dyDescent="0.2">
      <c r="G2630" s="3"/>
    </row>
    <row r="2631" spans="7:7" x14ac:dyDescent="0.2">
      <c r="G2631" s="3"/>
    </row>
    <row r="2632" spans="7:7" x14ac:dyDescent="0.2">
      <c r="G2632" s="3"/>
    </row>
    <row r="2633" spans="7:7" x14ac:dyDescent="0.2">
      <c r="G2633" s="3"/>
    </row>
    <row r="2634" spans="7:7" x14ac:dyDescent="0.2">
      <c r="G2634" s="3"/>
    </row>
    <row r="2635" spans="7:7" x14ac:dyDescent="0.2">
      <c r="G2635" s="3"/>
    </row>
    <row r="2636" spans="7:7" x14ac:dyDescent="0.2">
      <c r="G2636" s="3"/>
    </row>
    <row r="2637" spans="7:7" x14ac:dyDescent="0.2">
      <c r="G2637" s="3"/>
    </row>
    <row r="2638" spans="7:7" x14ac:dyDescent="0.2">
      <c r="G2638" s="3"/>
    </row>
    <row r="2639" spans="7:7" x14ac:dyDescent="0.2">
      <c r="G2639" s="3"/>
    </row>
    <row r="2640" spans="7:7" x14ac:dyDescent="0.2">
      <c r="G2640" s="3"/>
    </row>
    <row r="2641" spans="7:7" x14ac:dyDescent="0.2">
      <c r="G2641" s="3"/>
    </row>
    <row r="2642" spans="7:7" x14ac:dyDescent="0.2">
      <c r="G2642" s="3"/>
    </row>
    <row r="2643" spans="7:7" x14ac:dyDescent="0.2">
      <c r="G2643" s="3"/>
    </row>
    <row r="2644" spans="7:7" x14ac:dyDescent="0.2">
      <c r="G2644" s="3"/>
    </row>
    <row r="2645" spans="7:7" x14ac:dyDescent="0.2">
      <c r="G2645" s="3"/>
    </row>
    <row r="2646" spans="7:7" x14ac:dyDescent="0.2">
      <c r="G2646" s="3"/>
    </row>
    <row r="2647" spans="7:7" x14ac:dyDescent="0.2">
      <c r="G2647" s="3"/>
    </row>
    <row r="2648" spans="7:7" x14ac:dyDescent="0.2">
      <c r="G2648" s="3"/>
    </row>
    <row r="2649" spans="7:7" x14ac:dyDescent="0.2">
      <c r="G2649" s="3"/>
    </row>
    <row r="2650" spans="7:7" x14ac:dyDescent="0.2">
      <c r="G2650" s="3"/>
    </row>
    <row r="2651" spans="7:7" x14ac:dyDescent="0.2">
      <c r="G2651" s="3"/>
    </row>
    <row r="2652" spans="7:7" x14ac:dyDescent="0.2">
      <c r="G2652" s="3"/>
    </row>
    <row r="2653" spans="7:7" x14ac:dyDescent="0.2">
      <c r="G2653" s="3"/>
    </row>
    <row r="2654" spans="7:7" x14ac:dyDescent="0.2">
      <c r="G2654" s="3"/>
    </row>
    <row r="2655" spans="7:7" x14ac:dyDescent="0.2">
      <c r="G2655" s="3"/>
    </row>
    <row r="2656" spans="7:7" x14ac:dyDescent="0.2">
      <c r="G2656" s="3"/>
    </row>
    <row r="2657" spans="7:7" x14ac:dyDescent="0.2">
      <c r="G2657" s="3"/>
    </row>
    <row r="2658" spans="7:7" x14ac:dyDescent="0.2">
      <c r="G2658" s="3"/>
    </row>
    <row r="2659" spans="7:7" x14ac:dyDescent="0.2">
      <c r="G2659" s="3"/>
    </row>
    <row r="2660" spans="7:7" x14ac:dyDescent="0.2">
      <c r="G2660" s="3"/>
    </row>
    <row r="2661" spans="7:7" x14ac:dyDescent="0.2">
      <c r="G2661" s="3"/>
    </row>
    <row r="2662" spans="7:7" x14ac:dyDescent="0.2">
      <c r="G2662" s="3"/>
    </row>
    <row r="2663" spans="7:7" x14ac:dyDescent="0.2">
      <c r="G2663" s="3"/>
    </row>
    <row r="2664" spans="7:7" x14ac:dyDescent="0.2">
      <c r="G2664" s="3"/>
    </row>
    <row r="2665" spans="7:7" x14ac:dyDescent="0.2">
      <c r="G2665" s="3"/>
    </row>
    <row r="2666" spans="7:7" x14ac:dyDescent="0.2">
      <c r="G2666" s="3"/>
    </row>
    <row r="2667" spans="7:7" x14ac:dyDescent="0.2">
      <c r="G2667" s="3"/>
    </row>
    <row r="2668" spans="7:7" x14ac:dyDescent="0.2">
      <c r="G2668" s="3"/>
    </row>
    <row r="2669" spans="7:7" x14ac:dyDescent="0.2">
      <c r="G2669" s="3"/>
    </row>
    <row r="2670" spans="7:7" x14ac:dyDescent="0.2">
      <c r="G2670" s="3"/>
    </row>
    <row r="2671" spans="7:7" x14ac:dyDescent="0.2">
      <c r="G2671" s="3"/>
    </row>
    <row r="2672" spans="7:7" x14ac:dyDescent="0.2">
      <c r="G2672" s="3"/>
    </row>
    <row r="2673" spans="7:7" x14ac:dyDescent="0.2">
      <c r="G2673" s="3"/>
    </row>
    <row r="2674" spans="7:7" x14ac:dyDescent="0.2">
      <c r="G2674" s="3"/>
    </row>
    <row r="2675" spans="7:7" x14ac:dyDescent="0.2">
      <c r="G2675" s="3"/>
    </row>
    <row r="2676" spans="7:7" x14ac:dyDescent="0.2">
      <c r="G2676" s="3"/>
    </row>
    <row r="2677" spans="7:7" x14ac:dyDescent="0.2">
      <c r="G2677" s="3"/>
    </row>
    <row r="2678" spans="7:7" x14ac:dyDescent="0.2">
      <c r="G2678" s="3"/>
    </row>
    <row r="2679" spans="7:7" x14ac:dyDescent="0.2">
      <c r="G2679" s="3"/>
    </row>
    <row r="2680" spans="7:7" x14ac:dyDescent="0.2">
      <c r="G2680" s="3"/>
    </row>
    <row r="2681" spans="7:7" x14ac:dyDescent="0.2">
      <c r="G2681" s="3"/>
    </row>
    <row r="2682" spans="7:7" x14ac:dyDescent="0.2">
      <c r="G2682" s="3"/>
    </row>
    <row r="2683" spans="7:7" x14ac:dyDescent="0.2">
      <c r="G2683" s="3"/>
    </row>
    <row r="2684" spans="7:7" x14ac:dyDescent="0.2">
      <c r="G2684" s="3"/>
    </row>
    <row r="2685" spans="7:7" x14ac:dyDescent="0.2">
      <c r="G2685" s="3"/>
    </row>
    <row r="2686" spans="7:7" x14ac:dyDescent="0.2">
      <c r="G2686" s="3"/>
    </row>
    <row r="2687" spans="7:7" x14ac:dyDescent="0.2">
      <c r="G2687" s="3"/>
    </row>
    <row r="2688" spans="7:7" x14ac:dyDescent="0.2">
      <c r="G2688" s="3"/>
    </row>
    <row r="2689" spans="7:7" x14ac:dyDescent="0.2">
      <c r="G2689" s="3"/>
    </row>
    <row r="2690" spans="7:7" x14ac:dyDescent="0.2">
      <c r="G2690" s="3"/>
    </row>
    <row r="2691" spans="7:7" x14ac:dyDescent="0.2">
      <c r="G2691" s="3"/>
    </row>
    <row r="2692" spans="7:7" x14ac:dyDescent="0.2">
      <c r="G2692" s="3"/>
    </row>
    <row r="2693" spans="7:7" x14ac:dyDescent="0.2">
      <c r="G2693" s="3"/>
    </row>
    <row r="2694" spans="7:7" x14ac:dyDescent="0.2">
      <c r="G2694" s="3"/>
    </row>
    <row r="2695" spans="7:7" x14ac:dyDescent="0.2">
      <c r="G2695" s="3"/>
    </row>
    <row r="2696" spans="7:7" x14ac:dyDescent="0.2">
      <c r="G2696" s="3"/>
    </row>
    <row r="2697" spans="7:7" x14ac:dyDescent="0.2">
      <c r="G2697" s="3"/>
    </row>
    <row r="2698" spans="7:7" x14ac:dyDescent="0.2">
      <c r="G2698" s="3"/>
    </row>
    <row r="2699" spans="7:7" x14ac:dyDescent="0.2">
      <c r="G2699" s="3"/>
    </row>
    <row r="2700" spans="7:7" x14ac:dyDescent="0.2">
      <c r="G2700" s="3"/>
    </row>
    <row r="2701" spans="7:7" x14ac:dyDescent="0.2">
      <c r="G2701" s="3"/>
    </row>
    <row r="2702" spans="7:7" x14ac:dyDescent="0.2">
      <c r="G2702" s="3"/>
    </row>
    <row r="2703" spans="7:7" x14ac:dyDescent="0.2">
      <c r="G2703" s="3"/>
    </row>
    <row r="2704" spans="7:7" x14ac:dyDescent="0.2">
      <c r="G2704" s="3"/>
    </row>
    <row r="2705" spans="7:7" x14ac:dyDescent="0.2">
      <c r="G2705" s="3"/>
    </row>
    <row r="2706" spans="7:7" x14ac:dyDescent="0.2">
      <c r="G2706" s="3"/>
    </row>
    <row r="2707" spans="7:7" x14ac:dyDescent="0.2">
      <c r="G2707" s="3"/>
    </row>
    <row r="2708" spans="7:7" x14ac:dyDescent="0.2">
      <c r="G2708" s="3"/>
    </row>
    <row r="2709" spans="7:7" x14ac:dyDescent="0.2">
      <c r="G2709" s="3"/>
    </row>
    <row r="2710" spans="7:7" x14ac:dyDescent="0.2">
      <c r="G2710" s="3"/>
    </row>
    <row r="2711" spans="7:7" x14ac:dyDescent="0.2">
      <c r="G2711" s="3"/>
    </row>
    <row r="2712" spans="7:7" x14ac:dyDescent="0.2">
      <c r="G2712" s="3"/>
    </row>
    <row r="2713" spans="7:7" x14ac:dyDescent="0.2">
      <c r="G2713" s="3"/>
    </row>
    <row r="2714" spans="7:7" x14ac:dyDescent="0.2">
      <c r="G2714" s="3"/>
    </row>
    <row r="2715" spans="7:7" x14ac:dyDescent="0.2">
      <c r="G2715" s="3"/>
    </row>
    <row r="2716" spans="7:7" x14ac:dyDescent="0.2">
      <c r="G2716" s="3"/>
    </row>
    <row r="2717" spans="7:7" x14ac:dyDescent="0.2">
      <c r="G2717" s="3"/>
    </row>
    <row r="2718" spans="7:7" x14ac:dyDescent="0.2">
      <c r="G2718" s="3"/>
    </row>
    <row r="2719" spans="7:7" x14ac:dyDescent="0.2">
      <c r="G2719" s="3"/>
    </row>
    <row r="2720" spans="7:7" x14ac:dyDescent="0.2">
      <c r="G2720" s="3"/>
    </row>
    <row r="2721" spans="7:7" x14ac:dyDescent="0.2">
      <c r="G2721" s="3"/>
    </row>
    <row r="2722" spans="7:7" x14ac:dyDescent="0.2">
      <c r="G2722" s="3"/>
    </row>
    <row r="2723" spans="7:7" x14ac:dyDescent="0.2">
      <c r="G2723" s="3"/>
    </row>
    <row r="2724" spans="7:7" x14ac:dyDescent="0.2">
      <c r="G2724" s="3"/>
    </row>
    <row r="2725" spans="7:7" x14ac:dyDescent="0.2">
      <c r="G2725" s="3"/>
    </row>
    <row r="2726" spans="7:7" x14ac:dyDescent="0.2">
      <c r="G2726" s="3"/>
    </row>
    <row r="2727" spans="7:7" x14ac:dyDescent="0.2">
      <c r="G2727" s="3"/>
    </row>
    <row r="2728" spans="7:7" x14ac:dyDescent="0.2">
      <c r="G2728" s="3"/>
    </row>
    <row r="2729" spans="7:7" x14ac:dyDescent="0.2">
      <c r="G2729" s="3"/>
    </row>
    <row r="2730" spans="7:7" x14ac:dyDescent="0.2">
      <c r="G2730" s="3"/>
    </row>
    <row r="2731" spans="7:7" x14ac:dyDescent="0.2">
      <c r="G2731" s="3"/>
    </row>
    <row r="2732" spans="7:7" x14ac:dyDescent="0.2">
      <c r="G2732" s="3"/>
    </row>
    <row r="2733" spans="7:7" x14ac:dyDescent="0.2">
      <c r="G2733" s="3"/>
    </row>
    <row r="2734" spans="7:7" x14ac:dyDescent="0.2">
      <c r="G2734" s="3"/>
    </row>
    <row r="2735" spans="7:7" x14ac:dyDescent="0.2">
      <c r="G2735" s="3"/>
    </row>
    <row r="2736" spans="7:7" x14ac:dyDescent="0.2">
      <c r="G2736" s="3"/>
    </row>
    <row r="2737" spans="7:7" x14ac:dyDescent="0.2">
      <c r="G2737" s="3"/>
    </row>
    <row r="2738" spans="7:7" x14ac:dyDescent="0.2">
      <c r="G2738" s="3"/>
    </row>
    <row r="2739" spans="7:7" x14ac:dyDescent="0.2">
      <c r="G2739" s="3"/>
    </row>
    <row r="2740" spans="7:7" x14ac:dyDescent="0.2">
      <c r="G2740" s="3"/>
    </row>
    <row r="2741" spans="7:7" x14ac:dyDescent="0.2">
      <c r="G2741" s="3"/>
    </row>
    <row r="2742" spans="7:7" x14ac:dyDescent="0.2">
      <c r="G2742" s="3"/>
    </row>
    <row r="2743" spans="7:7" x14ac:dyDescent="0.2">
      <c r="G2743" s="3"/>
    </row>
    <row r="2744" spans="7:7" x14ac:dyDescent="0.2">
      <c r="G2744" s="3"/>
    </row>
    <row r="2745" spans="7:7" x14ac:dyDescent="0.2">
      <c r="G2745" s="3"/>
    </row>
    <row r="2746" spans="7:7" x14ac:dyDescent="0.2">
      <c r="G2746" s="3"/>
    </row>
    <row r="2747" spans="7:7" x14ac:dyDescent="0.2">
      <c r="G2747" s="3"/>
    </row>
    <row r="2748" spans="7:7" x14ac:dyDescent="0.2">
      <c r="G2748" s="3"/>
    </row>
    <row r="2749" spans="7:7" x14ac:dyDescent="0.2">
      <c r="G2749" s="3"/>
    </row>
    <row r="2750" spans="7:7" x14ac:dyDescent="0.2">
      <c r="G2750" s="3"/>
    </row>
    <row r="2751" spans="7:7" x14ac:dyDescent="0.2">
      <c r="G2751" s="3"/>
    </row>
    <row r="2752" spans="7:7" x14ac:dyDescent="0.2">
      <c r="G2752" s="3"/>
    </row>
    <row r="2753" spans="7:7" x14ac:dyDescent="0.2">
      <c r="G2753" s="3"/>
    </row>
    <row r="2754" spans="7:7" x14ac:dyDescent="0.2">
      <c r="G2754" s="3"/>
    </row>
    <row r="2755" spans="7:7" x14ac:dyDescent="0.2">
      <c r="G2755" s="3"/>
    </row>
    <row r="2756" spans="7:7" x14ac:dyDescent="0.2">
      <c r="G2756" s="3"/>
    </row>
    <row r="2757" spans="7:7" x14ac:dyDescent="0.2">
      <c r="G2757" s="3"/>
    </row>
    <row r="2758" spans="7:7" x14ac:dyDescent="0.2">
      <c r="G2758" s="3"/>
    </row>
    <row r="2759" spans="7:7" x14ac:dyDescent="0.2">
      <c r="G2759" s="3"/>
    </row>
    <row r="2760" spans="7:7" x14ac:dyDescent="0.2">
      <c r="G2760" s="3"/>
    </row>
    <row r="2761" spans="7:7" x14ac:dyDescent="0.2">
      <c r="G2761" s="3"/>
    </row>
    <row r="2762" spans="7:7" x14ac:dyDescent="0.2">
      <c r="G2762" s="3"/>
    </row>
    <row r="2763" spans="7:7" x14ac:dyDescent="0.2">
      <c r="G2763" s="3"/>
    </row>
    <row r="2764" spans="7:7" x14ac:dyDescent="0.2">
      <c r="G2764" s="3"/>
    </row>
    <row r="2765" spans="7:7" x14ac:dyDescent="0.2">
      <c r="G2765" s="3"/>
    </row>
    <row r="2766" spans="7:7" x14ac:dyDescent="0.2">
      <c r="G2766" s="3"/>
    </row>
    <row r="2767" spans="7:7" x14ac:dyDescent="0.2">
      <c r="G2767" s="3"/>
    </row>
    <row r="2768" spans="7:7" x14ac:dyDescent="0.2">
      <c r="G2768" s="3"/>
    </row>
    <row r="2769" spans="7:7" x14ac:dyDescent="0.2">
      <c r="G2769" s="3"/>
    </row>
    <row r="2770" spans="7:7" x14ac:dyDescent="0.2">
      <c r="G2770" s="3"/>
    </row>
    <row r="2771" spans="7:7" x14ac:dyDescent="0.2">
      <c r="G2771" s="3"/>
    </row>
    <row r="2772" spans="7:7" x14ac:dyDescent="0.2">
      <c r="G2772" s="3"/>
    </row>
    <row r="2773" spans="7:7" x14ac:dyDescent="0.2">
      <c r="G2773" s="3"/>
    </row>
    <row r="2774" spans="7:7" x14ac:dyDescent="0.2">
      <c r="G2774" s="3"/>
    </row>
    <row r="2775" spans="7:7" x14ac:dyDescent="0.2">
      <c r="G2775" s="3"/>
    </row>
    <row r="2776" spans="7:7" x14ac:dyDescent="0.2">
      <c r="G2776" s="3"/>
    </row>
    <row r="2777" spans="7:7" x14ac:dyDescent="0.2">
      <c r="G2777" s="3"/>
    </row>
    <row r="2778" spans="7:7" x14ac:dyDescent="0.2">
      <c r="G2778" s="3"/>
    </row>
    <row r="2779" spans="7:7" x14ac:dyDescent="0.2">
      <c r="G2779" s="3"/>
    </row>
    <row r="2780" spans="7:7" x14ac:dyDescent="0.2">
      <c r="G2780" s="3"/>
    </row>
    <row r="2781" spans="7:7" x14ac:dyDescent="0.2">
      <c r="G2781" s="3"/>
    </row>
    <row r="2782" spans="7:7" x14ac:dyDescent="0.2">
      <c r="G2782" s="3"/>
    </row>
    <row r="2783" spans="7:7" x14ac:dyDescent="0.2">
      <c r="G2783" s="3"/>
    </row>
    <row r="2784" spans="7:7" x14ac:dyDescent="0.2">
      <c r="G2784" s="3"/>
    </row>
    <row r="2785" spans="7:7" x14ac:dyDescent="0.2">
      <c r="G2785" s="3"/>
    </row>
    <row r="2786" spans="7:7" x14ac:dyDescent="0.2">
      <c r="G2786" s="3"/>
    </row>
    <row r="2787" spans="7:7" x14ac:dyDescent="0.2">
      <c r="G2787" s="3"/>
    </row>
    <row r="2788" spans="7:7" x14ac:dyDescent="0.2">
      <c r="G2788" s="3"/>
    </row>
    <row r="2789" spans="7:7" x14ac:dyDescent="0.2">
      <c r="G2789" s="3"/>
    </row>
    <row r="2790" spans="7:7" x14ac:dyDescent="0.2">
      <c r="G2790" s="3"/>
    </row>
    <row r="2791" spans="7:7" x14ac:dyDescent="0.2">
      <c r="G2791" s="3"/>
    </row>
    <row r="2792" spans="7:7" x14ac:dyDescent="0.2">
      <c r="G2792" s="3"/>
    </row>
    <row r="2793" spans="7:7" x14ac:dyDescent="0.2">
      <c r="G2793" s="3"/>
    </row>
    <row r="2794" spans="7:7" x14ac:dyDescent="0.2">
      <c r="G2794" s="3"/>
    </row>
    <row r="2795" spans="7:7" x14ac:dyDescent="0.2">
      <c r="G2795" s="3"/>
    </row>
    <row r="2796" spans="7:7" x14ac:dyDescent="0.2">
      <c r="G2796" s="3"/>
    </row>
    <row r="2797" spans="7:7" x14ac:dyDescent="0.2">
      <c r="G2797" s="3"/>
    </row>
    <row r="2798" spans="7:7" x14ac:dyDescent="0.2">
      <c r="G2798" s="3"/>
    </row>
    <row r="2799" spans="7:7" x14ac:dyDescent="0.2">
      <c r="G2799" s="3"/>
    </row>
    <row r="2800" spans="7:7" x14ac:dyDescent="0.2">
      <c r="G2800" s="3"/>
    </row>
    <row r="2801" spans="7:7" x14ac:dyDescent="0.2">
      <c r="G2801" s="3"/>
    </row>
    <row r="2802" spans="7:7" x14ac:dyDescent="0.2">
      <c r="G2802" s="3"/>
    </row>
    <row r="2803" spans="7:7" x14ac:dyDescent="0.2">
      <c r="G2803" s="3"/>
    </row>
    <row r="2804" spans="7:7" x14ac:dyDescent="0.2">
      <c r="G2804" s="3"/>
    </row>
    <row r="2805" spans="7:7" x14ac:dyDescent="0.2">
      <c r="G2805" s="3"/>
    </row>
    <row r="2806" spans="7:7" x14ac:dyDescent="0.2">
      <c r="G2806" s="3"/>
    </row>
    <row r="2807" spans="7:7" x14ac:dyDescent="0.2">
      <c r="G2807" s="3"/>
    </row>
    <row r="2808" spans="7:7" x14ac:dyDescent="0.2">
      <c r="G2808" s="3"/>
    </row>
    <row r="2809" spans="7:7" x14ac:dyDescent="0.2">
      <c r="G2809" s="3"/>
    </row>
    <row r="2810" spans="7:7" x14ac:dyDescent="0.2">
      <c r="G2810" s="3"/>
    </row>
    <row r="2811" spans="7:7" x14ac:dyDescent="0.2">
      <c r="G2811" s="3"/>
    </row>
    <row r="2812" spans="7:7" x14ac:dyDescent="0.2">
      <c r="G2812" s="3"/>
    </row>
    <row r="2813" spans="7:7" x14ac:dyDescent="0.2">
      <c r="G2813" s="3"/>
    </row>
    <row r="2814" spans="7:7" x14ac:dyDescent="0.2">
      <c r="G2814" s="3"/>
    </row>
    <row r="2815" spans="7:7" x14ac:dyDescent="0.2">
      <c r="G2815" s="3"/>
    </row>
    <row r="2816" spans="7:7" x14ac:dyDescent="0.2">
      <c r="G2816" s="3"/>
    </row>
    <row r="2817" spans="7:7" x14ac:dyDescent="0.2">
      <c r="G2817" s="3"/>
    </row>
    <row r="2818" spans="7:7" x14ac:dyDescent="0.2">
      <c r="G2818" s="3"/>
    </row>
    <row r="2819" spans="7:7" x14ac:dyDescent="0.2">
      <c r="G2819" s="3"/>
    </row>
    <row r="2820" spans="7:7" x14ac:dyDescent="0.2">
      <c r="G2820" s="3"/>
    </row>
    <row r="2821" spans="7:7" x14ac:dyDescent="0.2">
      <c r="G2821" s="3"/>
    </row>
    <row r="2822" spans="7:7" x14ac:dyDescent="0.2">
      <c r="G2822" s="3"/>
    </row>
    <row r="2823" spans="7:7" x14ac:dyDescent="0.2">
      <c r="G2823" s="3"/>
    </row>
    <row r="2824" spans="7:7" x14ac:dyDescent="0.2">
      <c r="G2824" s="3"/>
    </row>
    <row r="2825" spans="7:7" x14ac:dyDescent="0.2">
      <c r="G2825" s="3"/>
    </row>
    <row r="2826" spans="7:7" x14ac:dyDescent="0.2">
      <c r="G2826" s="3"/>
    </row>
    <row r="2827" spans="7:7" x14ac:dyDescent="0.2">
      <c r="G2827" s="3"/>
    </row>
    <row r="2828" spans="7:7" x14ac:dyDescent="0.2">
      <c r="G2828" s="3"/>
    </row>
    <row r="2829" spans="7:7" x14ac:dyDescent="0.2">
      <c r="G2829" s="3"/>
    </row>
    <row r="2830" spans="7:7" x14ac:dyDescent="0.2">
      <c r="G2830" s="3"/>
    </row>
    <row r="2831" spans="7:7" x14ac:dyDescent="0.2">
      <c r="G2831" s="3"/>
    </row>
    <row r="2832" spans="7:7" x14ac:dyDescent="0.2">
      <c r="G2832" s="3"/>
    </row>
    <row r="2833" spans="7:7" x14ac:dyDescent="0.2">
      <c r="G2833" s="3"/>
    </row>
    <row r="2834" spans="7:7" x14ac:dyDescent="0.2">
      <c r="G2834" s="3"/>
    </row>
    <row r="2835" spans="7:7" x14ac:dyDescent="0.2">
      <c r="G2835" s="3"/>
    </row>
    <row r="2836" spans="7:7" x14ac:dyDescent="0.2">
      <c r="G2836" s="3"/>
    </row>
    <row r="2837" spans="7:7" x14ac:dyDescent="0.2">
      <c r="G2837" s="3"/>
    </row>
    <row r="2838" spans="7:7" x14ac:dyDescent="0.2">
      <c r="G2838" s="3"/>
    </row>
    <row r="2839" spans="7:7" x14ac:dyDescent="0.2">
      <c r="G2839" s="3"/>
    </row>
    <row r="2840" spans="7:7" x14ac:dyDescent="0.2">
      <c r="G2840" s="3"/>
    </row>
    <row r="2841" spans="7:7" x14ac:dyDescent="0.2">
      <c r="G2841" s="3"/>
    </row>
    <row r="2842" spans="7:7" x14ac:dyDescent="0.2">
      <c r="G2842" s="3"/>
    </row>
    <row r="2843" spans="7:7" x14ac:dyDescent="0.2">
      <c r="G2843" s="3"/>
    </row>
    <row r="2844" spans="7:7" x14ac:dyDescent="0.2">
      <c r="G2844" s="3"/>
    </row>
    <row r="2845" spans="7:7" x14ac:dyDescent="0.2">
      <c r="G2845" s="3"/>
    </row>
    <row r="2846" spans="7:7" x14ac:dyDescent="0.2">
      <c r="G2846" s="3"/>
    </row>
    <row r="2847" spans="7:7" x14ac:dyDescent="0.2">
      <c r="G2847" s="3"/>
    </row>
    <row r="2848" spans="7:7" x14ac:dyDescent="0.2">
      <c r="G2848" s="3"/>
    </row>
    <row r="2849" spans="7:7" x14ac:dyDescent="0.2">
      <c r="G2849" s="3"/>
    </row>
    <row r="2850" spans="7:7" x14ac:dyDescent="0.2">
      <c r="G2850" s="3"/>
    </row>
    <row r="2851" spans="7:7" x14ac:dyDescent="0.2">
      <c r="G2851" s="3"/>
    </row>
    <row r="2852" spans="7:7" x14ac:dyDescent="0.2">
      <c r="G2852" s="3"/>
    </row>
    <row r="2853" spans="7:7" x14ac:dyDescent="0.2">
      <c r="G2853" s="3"/>
    </row>
    <row r="2854" spans="7:7" x14ac:dyDescent="0.2">
      <c r="G2854" s="3"/>
    </row>
    <row r="2855" spans="7:7" x14ac:dyDescent="0.2">
      <c r="G2855" s="3"/>
    </row>
    <row r="2856" spans="7:7" x14ac:dyDescent="0.2">
      <c r="G2856" s="3"/>
    </row>
    <row r="2857" spans="7:7" x14ac:dyDescent="0.2">
      <c r="G2857" s="3"/>
    </row>
    <row r="2858" spans="7:7" x14ac:dyDescent="0.2">
      <c r="G2858" s="3"/>
    </row>
    <row r="2859" spans="7:7" x14ac:dyDescent="0.2">
      <c r="G2859" s="3"/>
    </row>
    <row r="2860" spans="7:7" x14ac:dyDescent="0.2">
      <c r="G2860" s="3"/>
    </row>
    <row r="2861" spans="7:7" x14ac:dyDescent="0.2">
      <c r="G2861" s="3"/>
    </row>
    <row r="2862" spans="7:7" x14ac:dyDescent="0.2">
      <c r="G2862" s="3"/>
    </row>
    <row r="2863" spans="7:7" x14ac:dyDescent="0.2">
      <c r="G2863" s="3"/>
    </row>
    <row r="2864" spans="7:7" x14ac:dyDescent="0.2">
      <c r="G2864" s="3"/>
    </row>
    <row r="2865" spans="7:7" x14ac:dyDescent="0.2">
      <c r="G2865" s="3"/>
    </row>
    <row r="2866" spans="7:7" x14ac:dyDescent="0.2">
      <c r="G2866" s="3"/>
    </row>
    <row r="2867" spans="7:7" x14ac:dyDescent="0.2">
      <c r="G2867" s="3"/>
    </row>
    <row r="2868" spans="7:7" x14ac:dyDescent="0.2">
      <c r="G2868" s="3"/>
    </row>
    <row r="2869" spans="7:7" x14ac:dyDescent="0.2">
      <c r="G2869" s="3"/>
    </row>
    <row r="2870" spans="7:7" x14ac:dyDescent="0.2">
      <c r="G2870" s="3"/>
    </row>
    <row r="2871" spans="7:7" x14ac:dyDescent="0.2">
      <c r="G2871" s="3"/>
    </row>
    <row r="2872" spans="7:7" x14ac:dyDescent="0.2">
      <c r="G2872" s="3"/>
    </row>
    <row r="2873" spans="7:7" x14ac:dyDescent="0.2">
      <c r="G2873" s="3"/>
    </row>
    <row r="2874" spans="7:7" x14ac:dyDescent="0.2">
      <c r="G2874" s="3"/>
    </row>
    <row r="2875" spans="7:7" x14ac:dyDescent="0.2">
      <c r="G2875" s="3"/>
    </row>
    <row r="2876" spans="7:7" x14ac:dyDescent="0.2">
      <c r="G2876" s="3"/>
    </row>
    <row r="2877" spans="7:7" x14ac:dyDescent="0.2">
      <c r="G2877" s="3"/>
    </row>
    <row r="2878" spans="7:7" x14ac:dyDescent="0.2">
      <c r="G2878" s="3"/>
    </row>
    <row r="2879" spans="7:7" x14ac:dyDescent="0.2">
      <c r="G2879" s="3"/>
    </row>
    <row r="2880" spans="7:7" x14ac:dyDescent="0.2">
      <c r="G2880" s="3"/>
    </row>
    <row r="2881" spans="7:7" x14ac:dyDescent="0.2">
      <c r="G2881" s="3"/>
    </row>
    <row r="2882" spans="7:7" x14ac:dyDescent="0.2">
      <c r="G2882" s="3"/>
    </row>
    <row r="2883" spans="7:7" x14ac:dyDescent="0.2">
      <c r="G2883" s="3"/>
    </row>
    <row r="2884" spans="7:7" x14ac:dyDescent="0.2">
      <c r="G2884" s="3"/>
    </row>
    <row r="2885" spans="7:7" x14ac:dyDescent="0.2">
      <c r="G2885" s="3"/>
    </row>
    <row r="2886" spans="7:7" x14ac:dyDescent="0.2">
      <c r="G2886" s="3"/>
    </row>
    <row r="2887" spans="7:7" x14ac:dyDescent="0.2">
      <c r="G2887" s="3"/>
    </row>
    <row r="2888" spans="7:7" x14ac:dyDescent="0.2">
      <c r="G2888" s="3"/>
    </row>
    <row r="2889" spans="7:7" x14ac:dyDescent="0.2">
      <c r="G2889" s="3"/>
    </row>
    <row r="2890" spans="7:7" x14ac:dyDescent="0.2">
      <c r="G2890" s="3"/>
    </row>
    <row r="2891" spans="7:7" x14ac:dyDescent="0.2">
      <c r="G2891" s="3"/>
    </row>
    <row r="2892" spans="7:7" x14ac:dyDescent="0.2">
      <c r="G2892" s="3"/>
    </row>
    <row r="2893" spans="7:7" x14ac:dyDescent="0.2">
      <c r="G2893" s="3"/>
    </row>
    <row r="2894" spans="7:7" x14ac:dyDescent="0.2">
      <c r="G2894" s="3"/>
    </row>
    <row r="2895" spans="7:7" x14ac:dyDescent="0.2">
      <c r="G2895" s="3"/>
    </row>
    <row r="2896" spans="7:7" x14ac:dyDescent="0.2">
      <c r="G2896" s="3"/>
    </row>
    <row r="2897" spans="1:7" x14ac:dyDescent="0.2">
      <c r="G2897" s="3"/>
    </row>
    <row r="2898" spans="1:7" x14ac:dyDescent="0.2">
      <c r="G2898" s="3"/>
    </row>
    <row r="2899" spans="1:7" x14ac:dyDescent="0.2">
      <c r="G2899" s="3"/>
    </row>
    <row r="2900" spans="1:7" x14ac:dyDescent="0.2">
      <c r="G2900" s="3"/>
    </row>
    <row r="2901" spans="1:7" x14ac:dyDescent="0.2">
      <c r="G2901" s="3"/>
    </row>
    <row r="2902" spans="1:7" x14ac:dyDescent="0.2">
      <c r="G2902" s="3"/>
    </row>
    <row r="2903" spans="1:7" x14ac:dyDescent="0.2">
      <c r="G2903" s="5"/>
    </row>
    <row r="2904" spans="1:7" x14ac:dyDescent="0.2">
      <c r="A2904" s="27" t="s">
        <v>3094</v>
      </c>
      <c r="G2904" s="179">
        <v>40982</v>
      </c>
    </row>
    <row r="2905" spans="1:7" x14ac:dyDescent="0.2">
      <c r="A2905" s="136" t="s">
        <v>1805</v>
      </c>
      <c r="B2905" s="34" t="s">
        <v>1806</v>
      </c>
      <c r="C2905" s="35" t="s">
        <v>3095</v>
      </c>
      <c r="D2905" s="34" t="s">
        <v>38</v>
      </c>
      <c r="G2905" s="201">
        <v>40982</v>
      </c>
    </row>
    <row r="2906" spans="1:7" x14ac:dyDescent="0.2">
      <c r="A2906" s="3" t="s">
        <v>3096</v>
      </c>
      <c r="B2906" s="3" t="s">
        <v>3097</v>
      </c>
      <c r="C2906" s="25" t="s">
        <v>3098</v>
      </c>
      <c r="D2906" s="257" t="s">
        <v>276</v>
      </c>
      <c r="G2906" s="201">
        <v>40982</v>
      </c>
    </row>
    <row r="2907" spans="1:7" x14ac:dyDescent="0.2">
      <c r="A2907" s="3" t="s">
        <v>3096</v>
      </c>
      <c r="B2907" s="3" t="s">
        <v>3097</v>
      </c>
      <c r="C2907" s="25" t="s">
        <v>3099</v>
      </c>
      <c r="D2907" s="257" t="s">
        <v>276</v>
      </c>
      <c r="G2907" s="201">
        <v>40982</v>
      </c>
    </row>
    <row r="2908" spans="1:7" x14ac:dyDescent="0.2">
      <c r="A2908" s="3" t="s">
        <v>2494</v>
      </c>
      <c r="B2908" s="3" t="s">
        <v>3100</v>
      </c>
      <c r="C2908" s="25" t="s">
        <v>3101</v>
      </c>
      <c r="D2908" s="257" t="s">
        <v>38</v>
      </c>
    </row>
    <row r="2909" spans="1:7" ht="45" x14ac:dyDescent="0.25">
      <c r="A2909" s="3" t="s">
        <v>3102</v>
      </c>
      <c r="B2909" s="3" t="s">
        <v>3103</v>
      </c>
      <c r="C2909" s="258" t="s">
        <v>3104</v>
      </c>
      <c r="D2909" s="27" t="s">
        <v>38</v>
      </c>
    </row>
    <row r="2910" spans="1:7" ht="15" x14ac:dyDescent="0.25">
      <c r="A2910" s="27" t="s">
        <v>3105</v>
      </c>
      <c r="B2910" s="3" t="s">
        <v>3106</v>
      </c>
      <c r="C2910" s="259" t="s">
        <v>3107</v>
      </c>
      <c r="D2910" s="27" t="s">
        <v>30</v>
      </c>
    </row>
    <row r="2911" spans="1:7" x14ac:dyDescent="0.2">
      <c r="A2911" s="3" t="s">
        <v>2350</v>
      </c>
      <c r="B2911" s="3" t="s">
        <v>3108</v>
      </c>
      <c r="C2911" s="25" t="s">
        <v>3109</v>
      </c>
      <c r="D2911" s="27" t="s">
        <v>30</v>
      </c>
    </row>
    <row r="2912" spans="1:7" x14ac:dyDescent="0.2">
      <c r="A2912" s="3" t="s">
        <v>2350</v>
      </c>
      <c r="B2912" s="3" t="s">
        <v>3108</v>
      </c>
      <c r="C2912" s="25" t="s">
        <v>3110</v>
      </c>
      <c r="D2912" s="27" t="s">
        <v>30</v>
      </c>
    </row>
    <row r="2913" spans="1:7" x14ac:dyDescent="0.2">
      <c r="A2913" s="3" t="s">
        <v>2350</v>
      </c>
      <c r="B2913" s="3" t="s">
        <v>3108</v>
      </c>
      <c r="C2913" s="25" t="s">
        <v>3111</v>
      </c>
      <c r="D2913" s="27" t="s">
        <v>30</v>
      </c>
      <c r="G2913" s="201">
        <v>40982</v>
      </c>
    </row>
    <row r="2914" spans="1:7" x14ac:dyDescent="0.2">
      <c r="A2914" s="3" t="s">
        <v>3112</v>
      </c>
      <c r="B2914" s="3" t="s">
        <v>3113</v>
      </c>
      <c r="C2914" s="25" t="s">
        <v>3114</v>
      </c>
      <c r="D2914" s="27" t="s">
        <v>244</v>
      </c>
    </row>
    <row r="2915" spans="1:7" x14ac:dyDescent="0.2">
      <c r="A2915" s="3" t="s">
        <v>3115</v>
      </c>
      <c r="B2915" s="3" t="s">
        <v>3116</v>
      </c>
      <c r="C2915" s="25" t="s">
        <v>3117</v>
      </c>
      <c r="D2915" s="27" t="s">
        <v>38</v>
      </c>
      <c r="G2915" s="201">
        <v>40802</v>
      </c>
    </row>
    <row r="2916" spans="1:7" s="50" customFormat="1" x14ac:dyDescent="0.2">
      <c r="A2916" s="3" t="s">
        <v>3118</v>
      </c>
      <c r="B2916" s="3" t="s">
        <v>3119</v>
      </c>
      <c r="C2916" s="25" t="s">
        <v>3120</v>
      </c>
      <c r="D2916" s="27" t="s">
        <v>38</v>
      </c>
      <c r="E2916" s="30"/>
      <c r="F2916" s="29"/>
    </row>
    <row r="2917" spans="1:7" x14ac:dyDescent="0.2">
      <c r="A2917" s="29" t="s">
        <v>3121</v>
      </c>
      <c r="B2917" s="29"/>
      <c r="C2917" s="30"/>
      <c r="D2917" s="29"/>
      <c r="G2917" s="201">
        <v>40802</v>
      </c>
    </row>
    <row r="2918" spans="1:7" x14ac:dyDescent="0.2">
      <c r="A2918" s="3" t="s">
        <v>3122</v>
      </c>
      <c r="B2918" s="3" t="s">
        <v>3123</v>
      </c>
      <c r="C2918" s="25" t="s">
        <v>3124</v>
      </c>
      <c r="D2918" s="27" t="s">
        <v>38</v>
      </c>
      <c r="G2918" s="201">
        <v>40982</v>
      </c>
    </row>
    <row r="2919" spans="1:7" x14ac:dyDescent="0.2">
      <c r="A2919" s="3" t="s">
        <v>3125</v>
      </c>
      <c r="B2919" s="3" t="s">
        <v>3126</v>
      </c>
      <c r="C2919" s="25" t="s">
        <v>3127</v>
      </c>
      <c r="D2919" s="27" t="s">
        <v>16</v>
      </c>
      <c r="G2919" s="201">
        <v>40982</v>
      </c>
    </row>
    <row r="2920" spans="1:7" x14ac:dyDescent="0.2">
      <c r="A2920" s="63" t="s">
        <v>1259</v>
      </c>
      <c r="B2920" s="82" t="s">
        <v>1260</v>
      </c>
      <c r="C2920" s="83" t="s">
        <v>3128</v>
      </c>
      <c r="D2920" s="27" t="s">
        <v>30</v>
      </c>
      <c r="G2920" s="201">
        <v>40982</v>
      </c>
    </row>
    <row r="2921" spans="1:7" x14ac:dyDescent="0.2">
      <c r="A2921" s="63" t="s">
        <v>1259</v>
      </c>
      <c r="B2921" s="82" t="s">
        <v>1260</v>
      </c>
      <c r="C2921" s="83" t="s">
        <v>3129</v>
      </c>
      <c r="D2921" s="27" t="s">
        <v>30</v>
      </c>
      <c r="G2921" s="201">
        <v>40982</v>
      </c>
    </row>
    <row r="2922" spans="1:7" x14ac:dyDescent="0.2">
      <c r="A2922" s="63" t="s">
        <v>1259</v>
      </c>
      <c r="B2922" s="82" t="s">
        <v>1260</v>
      </c>
      <c r="C2922" s="83" t="s">
        <v>3130</v>
      </c>
      <c r="D2922" s="27" t="s">
        <v>30</v>
      </c>
    </row>
    <row r="2923" spans="1:7" x14ac:dyDescent="0.2">
      <c r="A2923" s="27" t="s">
        <v>3131</v>
      </c>
      <c r="B2923" s="3" t="s">
        <v>3132</v>
      </c>
      <c r="C2923" s="25" t="s">
        <v>3133</v>
      </c>
      <c r="D2923" s="27" t="s">
        <v>38</v>
      </c>
    </row>
    <row r="2924" spans="1:7" x14ac:dyDescent="0.2">
      <c r="A2924" s="3" t="s">
        <v>3134</v>
      </c>
      <c r="B2924" s="3" t="s">
        <v>3135</v>
      </c>
      <c r="C2924" s="25" t="s">
        <v>3136</v>
      </c>
      <c r="D2924" s="27" t="s">
        <v>1953</v>
      </c>
    </row>
    <row r="2925" spans="1:7" x14ac:dyDescent="0.2">
      <c r="A2925" s="27" t="s">
        <v>3137</v>
      </c>
      <c r="B2925" s="3" t="s">
        <v>3138</v>
      </c>
      <c r="C2925" s="25" t="s">
        <v>3139</v>
      </c>
      <c r="D2925" s="27" t="s">
        <v>30</v>
      </c>
    </row>
    <row r="2926" spans="1:7" x14ac:dyDescent="0.2">
      <c r="A2926" s="27" t="s">
        <v>3140</v>
      </c>
      <c r="B2926" s="3" t="s">
        <v>3141</v>
      </c>
      <c r="C2926" s="25" t="s">
        <v>3142</v>
      </c>
      <c r="D2926" s="27" t="s">
        <v>38</v>
      </c>
    </row>
    <row r="2927" spans="1:7" x14ac:dyDescent="0.2">
      <c r="A2927" s="27" t="s">
        <v>3140</v>
      </c>
      <c r="B2927" s="3" t="s">
        <v>3141</v>
      </c>
      <c r="C2927" s="25" t="s">
        <v>3143</v>
      </c>
      <c r="D2927" s="27" t="s">
        <v>38</v>
      </c>
    </row>
    <row r="2928" spans="1:7" x14ac:dyDescent="0.2">
      <c r="A2928" s="27" t="s">
        <v>3144</v>
      </c>
      <c r="B2928" s="3" t="s">
        <v>3145</v>
      </c>
      <c r="C2928" s="25" t="s">
        <v>3146</v>
      </c>
      <c r="D2928" s="187" t="s">
        <v>38</v>
      </c>
    </row>
    <row r="2929" spans="1:4" x14ac:dyDescent="0.2">
      <c r="A2929" s="27" t="s">
        <v>3144</v>
      </c>
      <c r="B2929" s="3" t="s">
        <v>3145</v>
      </c>
      <c r="C2929" s="25" t="s">
        <v>3147</v>
      </c>
      <c r="D2929" s="187" t="s">
        <v>38</v>
      </c>
    </row>
    <row r="2930" spans="1:4" x14ac:dyDescent="0.2">
      <c r="A2930" s="27" t="s">
        <v>3148</v>
      </c>
      <c r="B2930" s="3" t="s">
        <v>3149</v>
      </c>
      <c r="C2930" s="25" t="s">
        <v>3150</v>
      </c>
      <c r="D2930" s="27" t="s">
        <v>38</v>
      </c>
    </row>
    <row r="2931" spans="1:4" x14ac:dyDescent="0.2">
      <c r="A2931" s="27" t="s">
        <v>3151</v>
      </c>
      <c r="B2931" s="3" t="s">
        <v>3152</v>
      </c>
      <c r="C2931" s="25" t="s">
        <v>3153</v>
      </c>
      <c r="D2931" s="27" t="s">
        <v>30</v>
      </c>
    </row>
    <row r="2932" spans="1:4" x14ac:dyDescent="0.2">
      <c r="A2932" s="27" t="s">
        <v>3151</v>
      </c>
      <c r="B2932" s="3" t="s">
        <v>3152</v>
      </c>
      <c r="C2932" s="25" t="s">
        <v>3154</v>
      </c>
      <c r="D2932" s="27" t="s">
        <v>30</v>
      </c>
    </row>
    <row r="2933" spans="1:4" x14ac:dyDescent="0.2">
      <c r="A2933" s="27" t="s">
        <v>3151</v>
      </c>
      <c r="B2933" s="3" t="s">
        <v>3152</v>
      </c>
      <c r="C2933" s="25" t="s">
        <v>3155</v>
      </c>
      <c r="D2933" s="27" t="s">
        <v>30</v>
      </c>
    </row>
    <row r="2934" spans="1:4" x14ac:dyDescent="0.2">
      <c r="A2934" s="27" t="s">
        <v>3156</v>
      </c>
      <c r="B2934" s="3" t="s">
        <v>3157</v>
      </c>
      <c r="C2934" s="25" t="s">
        <v>3158</v>
      </c>
      <c r="D2934" s="27" t="s">
        <v>16</v>
      </c>
    </row>
  </sheetData>
  <mergeCells count="6">
    <mergeCell ref="A1:F1"/>
    <mergeCell ref="A2:F2"/>
    <mergeCell ref="A3:C3"/>
    <mergeCell ref="D3:F3"/>
    <mergeCell ref="A256:C256"/>
    <mergeCell ref="D256:F2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2016-05-05T11:14:53Z</dcterms:modified>
</cp:coreProperties>
</file>